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2100" windowWidth="18855" windowHeight="7050" tabRatio="769" firstSheet="1" activeTab="1"/>
  </bookViews>
  <sheets>
    <sheet name="ESTIMATE EXTRACT" sheetId="1" state="hidden" r:id="rId1"/>
    <sheet name="Data Entry" sheetId="2" r:id="rId2"/>
    <sheet name="SOF" sheetId="3" r:id="rId3"/>
    <sheet name="ASATR" sheetId="4" r:id="rId4"/>
    <sheet name="column layout" sheetId="5" state="hidden" r:id="rId5"/>
    <sheet name="Membership Report" sheetId="6" r:id="rId6"/>
    <sheet name="Charter Schools" sheetId="7" state="hidden" r:id="rId7"/>
    <sheet name="SMNK Data" sheetId="8" state="hidden" r:id="rId8"/>
    <sheet name="pre-k" sheetId="9" state="hidden" r:id="rId9"/>
  </sheets>
  <definedNames>
    <definedName name="_cdn1">#REF!</definedName>
    <definedName name="_cdn10">#REF!</definedName>
    <definedName name="_cdn11">#REF!</definedName>
    <definedName name="_cdn12">#REF!</definedName>
    <definedName name="_cdn13">#REF!</definedName>
    <definedName name="_cdn14">#REF!</definedName>
    <definedName name="_cdn15">#REF!</definedName>
    <definedName name="_cdn16">#REF!</definedName>
    <definedName name="_cdn17">#REF!</definedName>
    <definedName name="_cdn18">#REF!</definedName>
    <definedName name="_cdn19">#REF!</definedName>
    <definedName name="_cdn2">#REF!</definedName>
    <definedName name="_cdn20">#REF!</definedName>
    <definedName name="_cdn21">#REF!</definedName>
    <definedName name="_cdn22">#REF!</definedName>
    <definedName name="_cdn23">#REF!</definedName>
    <definedName name="_cdn24">#REF!</definedName>
    <definedName name="_cdn25">#REF!</definedName>
    <definedName name="_cdn26">#REF!</definedName>
    <definedName name="_cdn27">#REF!</definedName>
    <definedName name="_cdn28">#REF!</definedName>
    <definedName name="_cdn29">#REF!</definedName>
    <definedName name="_cdn3">#REF!</definedName>
    <definedName name="_cdn30">#REF!</definedName>
    <definedName name="_cdn31">#REF!</definedName>
    <definedName name="_cdn32">#REF!</definedName>
    <definedName name="_cdn33">#REF!</definedName>
    <definedName name="_cdn34">#REF!</definedName>
    <definedName name="_cdn35">#REF!</definedName>
    <definedName name="_cdn36">#REF!</definedName>
    <definedName name="_cdn37">#REF!</definedName>
    <definedName name="_cdn38">#REF!</definedName>
    <definedName name="_cdn39">#REF!</definedName>
    <definedName name="_cdn4">#REF!</definedName>
    <definedName name="_cdn40">#REF!</definedName>
    <definedName name="_cdn5">#REF!</definedName>
    <definedName name="_cdn6">#REF!</definedName>
    <definedName name="_cdn7">#REF!</definedName>
    <definedName name="_cdn8">#REF!</definedName>
    <definedName name="_cdn9">#REF!</definedName>
    <definedName name="admin">#REF!</definedName>
    <definedName name="data">#REF!</definedName>
    <definedName name="data2">#REF!</definedName>
    <definedName name="data3">#REF!</definedName>
    <definedName name="data4">#REF!</definedName>
    <definedName name="data5">#REF!</definedName>
    <definedName name="isdcdn">#REF!</definedName>
    <definedName name="LOAD">'Data Entry'!#REF!</definedName>
    <definedName name="_xlnm.Print_Area" localSheetId="6">'Charter Schools'!$A$2:$F$184</definedName>
    <definedName name="_xlnm.Print_Area" localSheetId="1">'Data Entry'!$A$1:$F$43</definedName>
    <definedName name="_xlnm.Print_Area" localSheetId="2">'SOF'!$A$1:$C$90</definedName>
    <definedName name="_xlnm.Print_Titles" localSheetId="6">'Charter Schools'!$2:$4</definedName>
    <definedName name="_xlnm.Print_Titles" localSheetId="1">'Data Entry'!$A:$A,'Data Entry'!$1:$4</definedName>
    <definedName name="whatif">#REF!</definedName>
  </definedNames>
  <calcPr fullCalcOnLoad="1"/>
</workbook>
</file>

<file path=xl/comments2.xml><?xml version="1.0" encoding="utf-8"?>
<comments xmlns="http://schemas.openxmlformats.org/spreadsheetml/2006/main">
  <authors>
    <author>Nora Rainey</author>
    <author>nora rainey</author>
  </authors>
  <commentList>
    <comment ref="A2" authorId="0">
      <text>
        <r>
          <rPr>
            <sz val="9"/>
            <rFont val="Arial"/>
            <family val="2"/>
          </rPr>
          <t xml:space="preserve">Enter the charter school's county district number (CDN) without using dashes or spaces.
</t>
        </r>
      </text>
    </comment>
    <comment ref="B5" authorId="0">
      <text>
        <r>
          <rPr>
            <b/>
            <sz val="9"/>
            <rFont val="Arial"/>
            <family val="2"/>
          </rPr>
          <t>Enter the estimated average  number of students expected to be enrolled during the first six weeks attendance reporting period for all tracks.   (Please note that for FSP purposes, pre-kindergarten students only count for half a student.</t>
        </r>
        <r>
          <rPr>
            <b/>
            <sz val="9"/>
            <color indexed="10"/>
            <rFont val="Arial"/>
            <family val="2"/>
          </rPr>
          <t xml:space="preserve"> (Student Attendance Accounting Handbook, Section III).</t>
        </r>
        <r>
          <rPr>
            <sz val="9"/>
            <rFont val="Arial"/>
            <family val="2"/>
          </rPr>
          <t xml:space="preserve">
</t>
        </r>
      </text>
    </comment>
    <comment ref="B6" authorId="0">
      <text>
        <r>
          <rPr>
            <b/>
            <sz val="9"/>
            <rFont val="Arial"/>
            <family val="2"/>
          </rPr>
          <t>Enter the estimated average  number of  students in grades 9-12 expected to be enrolled during the first six weeks attendance reporting period for all tracks.</t>
        </r>
        <r>
          <rPr>
            <sz val="9"/>
            <rFont val="Arial"/>
            <family val="2"/>
          </rPr>
          <t xml:space="preserve">
</t>
        </r>
      </text>
    </comment>
    <comment ref="B8" authorId="0">
      <text>
        <r>
          <rPr>
            <b/>
            <sz val="9"/>
            <rFont val="Arial"/>
            <family val="2"/>
          </rPr>
          <t>Enter the charter school's estimated percentage rate of attendance.  If the charter school was in operation in the 2008-2009 school year, a good guide for estimating the percentage rate of attendance for the 2008-2009 school year is the  2009-2010 Edit + PRF7D010 Report, or the 2009-2010 FSP Track Projection of Submitted Reports.</t>
        </r>
        <r>
          <rPr>
            <sz val="9"/>
            <rFont val="Arial"/>
            <family val="2"/>
          </rPr>
          <t xml:space="preserve">
</t>
        </r>
      </text>
    </comment>
    <comment ref="B7" authorId="0">
      <text>
        <r>
          <rPr>
            <b/>
            <sz val="9"/>
            <rFont val="Arial"/>
            <family val="2"/>
          </rPr>
          <t>Enter the estimated average  number of military students expected to be enrolled during the first six weeks attendance reporting period for all tracks.</t>
        </r>
        <r>
          <rPr>
            <sz val="9"/>
            <rFont val="Arial"/>
            <family val="2"/>
          </rPr>
          <t xml:space="preserve">
</t>
        </r>
      </text>
    </comment>
    <comment ref="B11" authorId="0">
      <text>
        <r>
          <rPr>
            <b/>
            <sz val="9"/>
            <rFont val="Arial"/>
            <family val="2"/>
          </rPr>
          <t>Enter the estimated number of students that will have a Special Education A.R.D and IEP requiring services in the 01-Homebound Special Education instructional arrangement.  (Student Attendance Accounting Handbook, Section IV).</t>
        </r>
        <r>
          <rPr>
            <sz val="9"/>
            <rFont val="Arial"/>
            <family val="2"/>
          </rPr>
          <t xml:space="preserve">
</t>
        </r>
      </text>
    </comment>
    <comment ref="B12" authorId="0">
      <text>
        <r>
          <rPr>
            <b/>
            <sz val="9"/>
            <rFont val="Arial"/>
            <family val="2"/>
          </rPr>
          <t>Enter the estimated number of students that will have a Special Education A.R.D and IEP requiring services in the 02-Hospital Class Special Education instructional arrangement.  (Student Attendance Accounting Handbook, Section IV).</t>
        </r>
        <r>
          <rPr>
            <sz val="9"/>
            <rFont val="Arial"/>
            <family val="2"/>
          </rPr>
          <t xml:space="preserve">
</t>
        </r>
      </text>
    </comment>
    <comment ref="B13" authorId="0">
      <text>
        <r>
          <rPr>
            <b/>
            <sz val="9"/>
            <rFont val="Arial"/>
            <family val="2"/>
          </rPr>
          <t>Enter the estimated number of students that will have a Special Education A.R.D and IEP requiring services in the 00-Speech Special Education instructional arrangement.  (Student Attendance Accounting Handbook, Section IV).</t>
        </r>
        <r>
          <rPr>
            <sz val="9"/>
            <rFont val="Arial"/>
            <family val="2"/>
          </rPr>
          <t xml:space="preserve">
</t>
        </r>
      </text>
    </comment>
    <comment ref="B14" authorId="0">
      <text>
        <r>
          <rPr>
            <b/>
            <sz val="9"/>
            <rFont val="Arial"/>
            <family val="2"/>
          </rPr>
          <t>Enter the estimated number of students that will have a Special Education A.R.D and IEP requiring services in the 41 &amp; 42 - Resource Special Education instructional arrangements.  (Student Attendance Accounting Handbook, Section IV).</t>
        </r>
        <r>
          <rPr>
            <sz val="9"/>
            <rFont val="Arial"/>
            <family val="2"/>
          </rPr>
          <t xml:space="preserve">
</t>
        </r>
      </text>
    </comment>
    <comment ref="B15" authorId="0">
      <text>
        <r>
          <rPr>
            <b/>
            <sz val="9"/>
            <rFont val="Arial"/>
            <family val="2"/>
          </rPr>
          <t>Enter the estimated number of students that will have a Special Education A.R.D and IEP requiring services in the 43 &amp; 44 - SC Mild/Moderate/Severe Special Education instructional arrangements.  (Student Attendance Accounting Handbook, Section IV).</t>
        </r>
        <r>
          <rPr>
            <sz val="9"/>
            <rFont val="Arial"/>
            <family val="2"/>
          </rPr>
          <t xml:space="preserve">
</t>
        </r>
      </text>
    </comment>
    <comment ref="B16" authorId="0">
      <text>
        <r>
          <rPr>
            <b/>
            <sz val="9"/>
            <rFont val="Arial"/>
            <family val="2"/>
          </rPr>
          <t>Enter the estimated number of students that will have a Special Education A.R.D and IEP requiring services in the 45 - Full-Time Early Childhood Special Education instructional arrangement.  (Student Attendance Accounting Handbook, Section IV).</t>
        </r>
        <r>
          <rPr>
            <sz val="9"/>
            <rFont val="Arial"/>
            <family val="2"/>
          </rPr>
          <t xml:space="preserve">
</t>
        </r>
      </text>
    </comment>
    <comment ref="B17" authorId="0">
      <text>
        <r>
          <rPr>
            <b/>
            <sz val="9"/>
            <rFont val="Arial"/>
            <family val="2"/>
          </rPr>
          <t>Enter the estimated number of students that will have a Special Education A.R.D and IEP requiring services in the 91-98 Off-Home Campus  Special Education instructional arrangements.  (Student Attendance Accounting Handbook, Section IV).</t>
        </r>
        <r>
          <rPr>
            <sz val="9"/>
            <rFont val="Arial"/>
            <family val="2"/>
          </rPr>
          <t xml:space="preserve">
</t>
        </r>
      </text>
    </comment>
    <comment ref="B18" authorId="0">
      <text>
        <r>
          <rPr>
            <b/>
            <sz val="9"/>
            <rFont val="Arial"/>
            <family val="2"/>
          </rPr>
          <t>Enter the estimated number of students that will have a Special Education A.R.D and IEP requiring services in the 08-VAC Special Education instructional arrangement.  (Student Attendance Accounting Handbook, Section IV).</t>
        </r>
        <r>
          <rPr>
            <sz val="9"/>
            <rFont val="Arial"/>
            <family val="2"/>
          </rPr>
          <t xml:space="preserve">
</t>
        </r>
      </text>
    </comment>
    <comment ref="B19" authorId="0">
      <text>
        <r>
          <rPr>
            <b/>
            <sz val="9"/>
            <rFont val="Arial"/>
            <family val="2"/>
          </rPr>
          <t>Enter the estimated number of students that will have a Special Education A.R.D and IEP requiring services in the 30-State SchoolSpecial Education instructional arrangement.  (Student Attendance Accounting Handbook, Section IV).</t>
        </r>
        <r>
          <rPr>
            <sz val="9"/>
            <rFont val="Arial"/>
            <family val="2"/>
          </rPr>
          <t xml:space="preserve">
</t>
        </r>
      </text>
    </comment>
    <comment ref="B20" authorId="0">
      <text>
        <r>
          <rPr>
            <b/>
            <sz val="9"/>
            <rFont val="Arial"/>
            <family val="2"/>
          </rPr>
          <t>Enter the estimated number of students that will have a Special Education A.R.D and IEP requiring services in the 81-89-Residential Care &amp; Treatment Special Education instructional arrangements.  (Student Attendance Accounting Handbook, Section IV).</t>
        </r>
        <r>
          <rPr>
            <sz val="9"/>
            <rFont val="Arial"/>
            <family val="2"/>
          </rPr>
          <t xml:space="preserve">
</t>
        </r>
      </text>
    </comment>
    <comment ref="B21" authorId="0">
      <text>
        <r>
          <rPr>
            <b/>
            <sz val="9"/>
            <rFont val="Arial"/>
            <family val="2"/>
          </rPr>
          <t>Enter the estimated number of students that will have a Special Education A.R.D and IEP requiring services in the 40-Mainstream Special Education instructional arrangement.  (Student Attendance Accounting Handbook, Section IV).</t>
        </r>
        <r>
          <rPr>
            <sz val="9"/>
            <rFont val="Arial"/>
            <family val="2"/>
          </rPr>
          <t xml:space="preserve">
</t>
        </r>
      </text>
    </comment>
    <comment ref="B23" authorId="0">
      <text>
        <r>
          <rPr>
            <b/>
            <sz val="9"/>
            <rFont val="Arial"/>
            <family val="2"/>
          </rPr>
          <t>Enter the estimated number of students that will participate in a Texas state-approved Career and Technology (Vocational) course for an average of 45-89 minutes per day.  (Student Attendance Accounting Handbook, Section V).</t>
        </r>
        <r>
          <rPr>
            <sz val="9"/>
            <rFont val="Arial"/>
            <family val="2"/>
          </rPr>
          <t xml:space="preserve">
</t>
        </r>
      </text>
    </comment>
    <comment ref="B24" authorId="0">
      <text>
        <r>
          <rPr>
            <b/>
            <sz val="9"/>
            <rFont val="Arial"/>
            <family val="2"/>
          </rPr>
          <t>Enter the estimated number of students that will participate in a Texas state-approved Career and Technology (Vocational) course for an average of 90-149 minutes per day.  (Student Attendance Accounting Handbook, Section V).</t>
        </r>
        <r>
          <rPr>
            <sz val="9"/>
            <rFont val="Arial"/>
            <family val="2"/>
          </rPr>
          <t xml:space="preserve">
</t>
        </r>
      </text>
    </comment>
    <comment ref="B25" authorId="0">
      <text>
        <r>
          <rPr>
            <b/>
            <sz val="9"/>
            <rFont val="Arial"/>
            <family val="2"/>
          </rPr>
          <t>Enter the estimated number of students that will participate in a Texas state-approved Career and Technology (Vocational) course for an average of 150-180 minutes per day.  (Student Attendance Accounting Handbook, Section V).</t>
        </r>
        <r>
          <rPr>
            <sz val="9"/>
            <rFont val="Arial"/>
            <family val="2"/>
          </rPr>
          <t xml:space="preserve">
</t>
        </r>
      </text>
    </comment>
    <comment ref="B26" authorId="0">
      <text>
        <r>
          <rPr>
            <b/>
            <sz val="9"/>
            <rFont val="Arial"/>
            <family val="2"/>
          </rPr>
          <t>Enter the estimated number of students that will participate in more than one Texas state-approved Career and Technology (Vocational) course (Example, one V1 class and One V3 class) (Student Attendance Accounting Handbook, Section V).</t>
        </r>
        <r>
          <rPr>
            <sz val="9"/>
            <rFont val="Arial"/>
            <family val="2"/>
          </rPr>
          <t xml:space="preserve">
</t>
        </r>
      </text>
    </comment>
    <comment ref="B27" authorId="0">
      <text>
        <r>
          <rPr>
            <b/>
            <sz val="9"/>
            <rFont val="Arial"/>
            <family val="2"/>
          </rPr>
          <t>Enter the estimated number of students that will participate in more than one Texas state-approved Career and Technology (Vocational) course (Example, one V2 class and One V3 class) (Student Attendance Accounting Handbook, Section V).</t>
        </r>
        <r>
          <rPr>
            <sz val="9"/>
            <rFont val="Arial"/>
            <family val="2"/>
          </rPr>
          <t xml:space="preserve">
</t>
        </r>
      </text>
    </comment>
    <comment ref="B28" authorId="0">
      <text>
        <r>
          <rPr>
            <b/>
            <sz val="9"/>
            <rFont val="Arial"/>
            <family val="2"/>
          </rPr>
          <t>Enter the estimated number of students that will  participate in more than one Texas state-approved Career and Technology (Vocational) course (Example, two V3 classes) (Student Attendance Accounting Handbook, Section V).</t>
        </r>
        <r>
          <rPr>
            <sz val="9"/>
            <rFont val="Arial"/>
            <family val="2"/>
          </rPr>
          <t xml:space="preserve">
</t>
        </r>
      </text>
    </comment>
    <comment ref="B32" authorId="0">
      <text>
        <r>
          <rPr>
            <b/>
            <sz val="9"/>
            <rFont val="Arial"/>
            <family val="2"/>
          </rPr>
          <t>Enter the estimated number of students that will be identified as Gifted and Talented and served in a Gifted and Talented program pursuant to Texas Education Code 29.121.  (Student Attendance Accounting Handbook, Section VIII).</t>
        </r>
        <r>
          <rPr>
            <sz val="9"/>
            <rFont val="Arial"/>
            <family val="2"/>
          </rPr>
          <t xml:space="preserve">
</t>
        </r>
      </text>
    </comment>
    <comment ref="B33" authorId="0">
      <text>
        <r>
          <rPr>
            <b/>
            <sz val="9"/>
            <rFont val="Arial"/>
            <family val="2"/>
          </rPr>
          <t>Enter the highest six months average of students that were eligible to participate in the National School Lunch and Breakfast Program(NSLBP) from October 2009 through September 2010.  This information may be obtained from 1)  CNPIMS Claims submitted to the Texas Department of Agriculture Division of Child Nutrition or  2) Alternative  Funding Basic Monthly Claims submitted to the Division of State Funding, or 3) TXDHS or ISD NSLBP Contract or 4) Residential Care and Treatment documentation submitted to the Division of State Funding.  New Schools whose first year of operation is the 2010-2011 school year may estimate the the first year's State Comp Ed Eligibility by using the projected October 2010 through September 2011 counts to be submitted in the documention described in items 1-4</t>
        </r>
        <r>
          <rPr>
            <sz val="9"/>
            <rFont val="Arial"/>
            <family val="2"/>
          </rPr>
          <t xml:space="preserve">
</t>
        </r>
      </text>
    </comment>
    <comment ref="B34" authorId="0">
      <text>
        <r>
          <rPr>
            <b/>
            <sz val="9"/>
            <rFont val="Arial"/>
            <family val="2"/>
          </rPr>
          <t>Enter the estimated number of students that may be pregnant and receiving Pregnancy Related Services.  (Student Attendance Accounting Handbook, Section IX). (Example: If one student is estimated to be pregnant for 90 days this school year and another student is estimated to be pregnant 100 days; then enter 1.055 which is the result of 190/180).</t>
        </r>
        <r>
          <rPr>
            <sz val="9"/>
            <rFont val="Arial"/>
            <family val="2"/>
          </rPr>
          <t xml:space="preserve">
</t>
        </r>
      </text>
    </comment>
    <comment ref="B35" authorId="0">
      <text>
        <r>
          <rPr>
            <b/>
            <sz val="9"/>
            <rFont val="Arial"/>
            <family val="2"/>
          </rPr>
          <t>Enter the estimated number of students that will be placed in the Bilingual/ESL Program by the Language Proficiency Assessment Committee (LPAC).  (Student Attendance Accounting Handbook, Section VI).</t>
        </r>
        <r>
          <rPr>
            <sz val="9"/>
            <rFont val="Arial"/>
            <family val="2"/>
          </rPr>
          <t xml:space="preserve">
</t>
        </r>
      </text>
    </comment>
    <comment ref="B36" authorId="0">
      <text>
        <r>
          <rPr>
            <b/>
            <sz val="9"/>
            <rFont val="Arial"/>
            <family val="2"/>
          </rPr>
          <t>If the "Sped Total Error" is Displayed, then the sum of Students in Special Education Instructional Arrangements 01 though 98 is greater than the number of Students enrolled in row 7.  Please correct data before submitting. Estimates with Special Education enrollment errors will not be processed.</t>
        </r>
        <r>
          <rPr>
            <sz val="9"/>
            <rFont val="Arial"/>
            <family val="2"/>
          </rPr>
          <t xml:space="preserve">
</t>
        </r>
      </text>
    </comment>
    <comment ref="B37" authorId="0">
      <text>
        <r>
          <rPr>
            <b/>
            <sz val="9"/>
            <rFont val="Arial"/>
            <family val="2"/>
          </rPr>
          <t>If the "CATE Total Error" is Displayed, then the sum of Students in Career and Technology Vocational Settings 1 though 6 is greater than the number of Students enrolled in row7.  Please correct data before submitting. Estimates with Career and Technology Education enrollment errors will not be processed.</t>
        </r>
        <r>
          <rPr>
            <sz val="9"/>
            <rFont val="Arial"/>
            <family val="2"/>
          </rPr>
          <t xml:space="preserve">
</t>
        </r>
      </text>
    </comment>
    <comment ref="B39" authorId="0">
      <text>
        <r>
          <rPr>
            <b/>
            <sz val="9"/>
            <rFont val="Arial"/>
            <family val="2"/>
          </rPr>
          <t>Prior year data may be preloaded.  Charter may change to current year estimate or leave prior year data.</t>
        </r>
        <r>
          <rPr>
            <sz val="9"/>
            <rFont val="Arial"/>
            <family val="2"/>
          </rPr>
          <t xml:space="preserve">
</t>
        </r>
      </text>
    </comment>
    <comment ref="C11" authorId="0">
      <text>
        <r>
          <rPr>
            <b/>
            <sz val="9"/>
            <rFont val="Arial"/>
            <family val="2"/>
          </rPr>
          <t>Enter the estimated number of EYS students that will have a Special Education A.R.D and IEP requiring services in the 01-Homebound Special Education instructional arrangement.  (Student Attendance Accounting Handbook, Section IV).</t>
        </r>
        <r>
          <rPr>
            <sz val="9"/>
            <rFont val="Arial"/>
            <family val="2"/>
          </rPr>
          <t xml:space="preserve">
</t>
        </r>
      </text>
    </comment>
    <comment ref="C12" authorId="0">
      <text>
        <r>
          <rPr>
            <b/>
            <sz val="9"/>
            <rFont val="Arial"/>
            <family val="2"/>
          </rPr>
          <t>Enter the estimated number of EYS students that will have a Special Education A.R.D and IEP requiring services in the 02-Hospital Class Special Education instructional arrangement.  (Student Attendance Accounting Handbook, Section IV).</t>
        </r>
        <r>
          <rPr>
            <sz val="9"/>
            <rFont val="Arial"/>
            <family val="2"/>
          </rPr>
          <t xml:space="preserve">
</t>
        </r>
      </text>
    </comment>
    <comment ref="C13" authorId="0">
      <text>
        <r>
          <rPr>
            <b/>
            <sz val="9"/>
            <rFont val="Arial"/>
            <family val="2"/>
          </rPr>
          <t>Enter the estimated number of EYS students that will have a Special Education A.R.D and IEP requiring services in the 00-Speech Special Education instructional arrangement.  (Student Attendance Accounting Handbook, Section IV).</t>
        </r>
        <r>
          <rPr>
            <sz val="9"/>
            <rFont val="Arial"/>
            <family val="2"/>
          </rPr>
          <t xml:space="preserve">
</t>
        </r>
      </text>
    </comment>
    <comment ref="C14" authorId="0">
      <text>
        <r>
          <rPr>
            <b/>
            <sz val="9"/>
            <rFont val="Arial"/>
            <family val="2"/>
          </rPr>
          <t>Enter the estimated number of EYS 
students that will have a Special Education A.R.D and IEP requiring services in the 41 &amp; 42 - Resource Special Education instructional arrangements.  (Student Attendance Accounting Handbook, Section IV).</t>
        </r>
        <r>
          <rPr>
            <sz val="9"/>
            <rFont val="Arial"/>
            <family val="2"/>
          </rPr>
          <t xml:space="preserve">
</t>
        </r>
      </text>
    </comment>
    <comment ref="C15" authorId="0">
      <text>
        <r>
          <rPr>
            <b/>
            <sz val="9"/>
            <rFont val="Arial"/>
            <family val="2"/>
          </rPr>
          <t>Enter the estimated number of  EYS students that will have a Special Education A.R.D and IEP requiring services in the 43 &amp; 44 - SC Mild/Moderate/Severe Special Education instructional arrangements.  (Student Attendance Accounting Handbook, Section IV).</t>
        </r>
        <r>
          <rPr>
            <sz val="9"/>
            <rFont val="Arial"/>
            <family val="2"/>
          </rPr>
          <t xml:space="preserve">
</t>
        </r>
      </text>
    </comment>
    <comment ref="C16" authorId="0">
      <text>
        <r>
          <rPr>
            <b/>
            <sz val="9"/>
            <rFont val="Arial"/>
            <family val="2"/>
          </rPr>
          <t>Enter the estimated number of EYS students that will have a Special Education A.R.D and IEP requiring services in the 45 - Full-Time Early Childhood Special Education instructional arrangement.  (Student Attendance Accounting Handbook, Section IV).</t>
        </r>
        <r>
          <rPr>
            <sz val="9"/>
            <rFont val="Arial"/>
            <family val="2"/>
          </rPr>
          <t xml:space="preserve">
</t>
        </r>
      </text>
    </comment>
    <comment ref="C17" authorId="0">
      <text>
        <r>
          <rPr>
            <b/>
            <sz val="9"/>
            <rFont val="Arial"/>
            <family val="2"/>
          </rPr>
          <t>Enter the estimated number of EYS 
students that will have a Special Education A.R.D and IEP requiring services in the 91-98 Off-Home Campus  Special Education instructional arrangements.  (Student Attendance Accounting Handbook, Section IV).</t>
        </r>
        <r>
          <rPr>
            <sz val="9"/>
            <rFont val="Arial"/>
            <family val="2"/>
          </rPr>
          <t xml:space="preserve">
</t>
        </r>
      </text>
    </comment>
    <comment ref="C18" authorId="0">
      <text>
        <r>
          <rPr>
            <b/>
            <sz val="9"/>
            <rFont val="Arial"/>
            <family val="2"/>
          </rPr>
          <t>Enter the estimated number of EYS students that will have a Special Education A.R.D and IEP requiring services in the 08-VAC Special Education instructional arrangement.  (Student Attendance Accounting Handbook, Section IV).</t>
        </r>
        <r>
          <rPr>
            <sz val="9"/>
            <rFont val="Arial"/>
            <family val="2"/>
          </rPr>
          <t xml:space="preserve">
</t>
        </r>
      </text>
    </comment>
    <comment ref="C19" authorId="0">
      <text>
        <r>
          <rPr>
            <b/>
            <sz val="9"/>
            <rFont val="Arial"/>
            <family val="2"/>
          </rPr>
          <t>Enter the estimated number of EYS students that will have a Special Education A.R.D and IEP requiring services in the 30-State SchoolSpecial Education instructional arrangement.  (Student Attendance Accounting Handbook, Section IV).</t>
        </r>
        <r>
          <rPr>
            <sz val="9"/>
            <rFont val="Arial"/>
            <family val="2"/>
          </rPr>
          <t xml:space="preserve">
</t>
        </r>
      </text>
    </comment>
    <comment ref="C20" authorId="0">
      <text>
        <r>
          <rPr>
            <b/>
            <sz val="9"/>
            <rFont val="Arial"/>
            <family val="2"/>
          </rPr>
          <t>Enter the estimated number of EYS students that will have a Special Education A.R.D and IEP requiring services in the 81-89-Residential Care &amp; Treatment Special Education instructional arrangements.  (Student Attendance Accounting Handbook, Section IV).</t>
        </r>
        <r>
          <rPr>
            <sz val="9"/>
            <rFont val="Arial"/>
            <family val="2"/>
          </rPr>
          <t xml:space="preserve">
</t>
        </r>
      </text>
    </comment>
    <comment ref="C21" authorId="0">
      <text>
        <r>
          <rPr>
            <b/>
            <sz val="9"/>
            <rFont val="Arial"/>
            <family val="2"/>
          </rPr>
          <t>Enter the estimated number of EYS students that will have a Special Education A.R.D and IEP requiring services in the 40-Mainstream Special Education instructional arrangement.  (Student Attendance Accounting Handbook, Section IV).</t>
        </r>
        <r>
          <rPr>
            <sz val="9"/>
            <rFont val="Arial"/>
            <family val="2"/>
          </rPr>
          <t xml:space="preserve">
</t>
        </r>
      </text>
    </comment>
    <comment ref="C22" authorId="1">
      <text>
        <r>
          <rPr>
            <sz val="9"/>
            <rFont val="Tahoma"/>
            <family val="2"/>
          </rPr>
          <t>In addition to weighted funding, a school district is also eligible to receive a flat amount of $50 per FTE enrolled in 1) two or more advanced CTE courses or 2) an advanced course as part of a tech-prep program under the TEC, Chapter 61, Subchapter T . A list of CTE advanced courses can be found at http://www.tea.state.tx.us/index2.aspx?id=2147487143.</t>
        </r>
      </text>
    </comment>
    <comment ref="C23"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u val="single"/>
            <sz val="9"/>
            <rFont val="Arial"/>
            <family val="2"/>
          </rPr>
          <t xml:space="preserve"> </t>
        </r>
        <r>
          <rPr>
            <sz val="9"/>
            <rFont val="Arial"/>
            <family val="2"/>
          </rPr>
          <t>the course is an advanced course as part of a tech-prep program under TEC , Chapter 61, Subchapter T, . A list of CTE advanced courses can be found at http://www.tea.state.tx.us/index2.aspx?id=2147487143.  Please make sure you are looking at the applicable year.</t>
        </r>
      </text>
    </comment>
    <comment ref="C24"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sz val="9"/>
            <rFont val="Arial"/>
            <family val="2"/>
          </rPr>
          <t xml:space="preserve"> 2 or more of the courses are advanced C&amp;T courses for 3 or more credits </t>
        </r>
        <r>
          <rPr>
            <b/>
            <u val="single"/>
            <sz val="9"/>
            <rFont val="Arial"/>
            <family val="2"/>
          </rPr>
          <t>or</t>
        </r>
        <r>
          <rPr>
            <sz val="9"/>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25"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sz val="9"/>
            <rFont val="Arial"/>
            <family val="2"/>
          </rPr>
          <t xml:space="preserve"> 2 or more of the courses are advanced C&amp;T courses for 3 or more credits </t>
        </r>
        <r>
          <rPr>
            <b/>
            <u val="single"/>
            <sz val="9"/>
            <rFont val="Arial"/>
            <family val="2"/>
          </rPr>
          <t>or</t>
        </r>
        <r>
          <rPr>
            <sz val="9"/>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26"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sz val="9"/>
            <rFont val="Arial"/>
            <family val="2"/>
          </rPr>
          <t xml:space="preserve"> 2 or more of the courses are advanced C&amp;T courses for 3 or more credits </t>
        </r>
        <r>
          <rPr>
            <b/>
            <u val="single"/>
            <sz val="9"/>
            <rFont val="Arial"/>
            <family val="2"/>
          </rPr>
          <t>or</t>
        </r>
        <r>
          <rPr>
            <sz val="9"/>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27"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sz val="9"/>
            <rFont val="Arial"/>
            <family val="2"/>
          </rPr>
          <t xml:space="preserve"> 2 or more of the courses are advanced C&amp;T courses for 3 or more credits </t>
        </r>
        <r>
          <rPr>
            <b/>
            <u val="single"/>
            <sz val="9"/>
            <rFont val="Arial"/>
            <family val="2"/>
          </rPr>
          <t>or</t>
        </r>
        <r>
          <rPr>
            <sz val="9"/>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28"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sz val="9"/>
            <rFont val="Arial"/>
            <family val="2"/>
          </rPr>
          <t xml:space="preserve"> 2 or more of the courses are advanced C&amp;T courses for 3 or more credits </t>
        </r>
        <r>
          <rPr>
            <b/>
            <u val="single"/>
            <sz val="9"/>
            <rFont val="Arial"/>
            <family val="2"/>
          </rPr>
          <t>or</t>
        </r>
        <r>
          <rPr>
            <sz val="9"/>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40" authorId="0">
      <text>
        <r>
          <rPr>
            <b/>
            <sz val="9"/>
            <rFont val="Arial"/>
            <family val="2"/>
          </rPr>
          <t>Prior year data may be preloaded.  Charter may change to current year estimate or leave prior year data.</t>
        </r>
        <r>
          <rPr>
            <sz val="9"/>
            <rFont val="Arial"/>
            <family val="2"/>
          </rPr>
          <t xml:space="preserve">
</t>
        </r>
      </text>
    </comment>
    <comment ref="B41" authorId="0">
      <text>
        <r>
          <rPr>
            <b/>
            <sz val="9"/>
            <rFont val="Arial"/>
            <family val="2"/>
          </rPr>
          <t>Prior year data may be preloaded.  Charter may change to current year estimate or leave prior year data.</t>
        </r>
        <r>
          <rPr>
            <sz val="9"/>
            <rFont val="Arial"/>
            <family val="2"/>
          </rPr>
          <t xml:space="preserve">
</t>
        </r>
      </text>
    </comment>
    <comment ref="B42" authorId="0">
      <text>
        <r>
          <rPr>
            <b/>
            <sz val="9"/>
            <rFont val="Arial"/>
            <family val="2"/>
          </rPr>
          <t>Prior year data may be preloaded.  Charter may change to current year estimate or leave prior year data.</t>
        </r>
        <r>
          <rPr>
            <sz val="9"/>
            <rFont val="Arial"/>
            <family val="2"/>
          </rPr>
          <t xml:space="preserve">
</t>
        </r>
      </text>
    </comment>
    <comment ref="B43" authorId="0">
      <text>
        <r>
          <rPr>
            <b/>
            <sz val="9"/>
            <rFont val="Arial"/>
            <family val="2"/>
          </rPr>
          <t>Prior year data may be preloaded.  Charter may change to current year estimate or leave prior year data.</t>
        </r>
        <r>
          <rPr>
            <sz val="9"/>
            <rFont val="Arial"/>
            <family val="2"/>
          </rPr>
          <t xml:space="preserve">
</t>
        </r>
      </text>
    </comment>
  </commentList>
</comments>
</file>

<file path=xl/comments3.xml><?xml version="1.0" encoding="utf-8"?>
<comments xmlns="http://schemas.openxmlformats.org/spreadsheetml/2006/main">
  <authors>
    <author>Nora Rainey</author>
  </authors>
  <commentList>
    <comment ref="B58" authorId="0">
      <text>
        <r>
          <rPr>
            <sz val="8"/>
            <rFont val="Tahoma"/>
            <family val="2"/>
          </rPr>
          <t>Funding currently unavailable.</t>
        </r>
        <r>
          <rPr>
            <sz val="8"/>
            <rFont val="Tahoma"/>
            <family val="2"/>
          </rPr>
          <t xml:space="preserve">
</t>
        </r>
      </text>
    </comment>
  </commentList>
</comments>
</file>

<file path=xl/comments7.xml><?xml version="1.0" encoding="utf-8"?>
<comments xmlns="http://schemas.openxmlformats.org/spreadsheetml/2006/main">
  <authors>
    <author>nora rainey</author>
  </authors>
  <commentList>
    <comment ref="B155" authorId="0">
      <text>
        <r>
          <rPr>
            <b/>
            <sz val="8"/>
            <rFont val="Tahoma"/>
            <family val="2"/>
          </rPr>
          <t>nora rainey:</t>
        </r>
        <r>
          <rPr>
            <sz val="8"/>
            <rFont val="Tahoma"/>
            <family val="2"/>
          </rPr>
          <t xml:space="preserve">
Funding Type Changed from RISD to State Average 10/15/2009</t>
        </r>
      </text>
    </comment>
    <comment ref="A121" authorId="0">
      <text>
        <r>
          <rPr>
            <b/>
            <sz val="8"/>
            <rFont val="Tahoma"/>
            <family val="2"/>
          </rPr>
          <t>nora rainey:</t>
        </r>
        <r>
          <rPr>
            <sz val="8"/>
            <rFont val="Tahoma"/>
            <family val="2"/>
          </rPr>
          <t xml:space="preserve">
MERGED WITH 101857 AND 123806</t>
        </r>
      </text>
    </comment>
    <comment ref="A132" authorId="0">
      <text>
        <r>
          <rPr>
            <b/>
            <sz val="8"/>
            <rFont val="Tahoma"/>
            <family val="2"/>
          </rPr>
          <t>nora rainey:</t>
        </r>
        <r>
          <rPr>
            <sz val="8"/>
            <rFont val="Tahoma"/>
            <family val="2"/>
          </rPr>
          <t xml:space="preserve">
MERGED WITH 021804</t>
        </r>
      </text>
    </comment>
    <comment ref="A193" authorId="0">
      <text>
        <r>
          <rPr>
            <b/>
            <sz val="8"/>
            <rFont val="Tahoma"/>
            <family val="2"/>
          </rPr>
          <t>nora rainey:</t>
        </r>
        <r>
          <rPr>
            <sz val="8"/>
            <rFont val="Tahoma"/>
            <family val="2"/>
          </rPr>
          <t xml:space="preserve">
MERGED WITH 227822</t>
        </r>
      </text>
    </comment>
    <comment ref="A51" authorId="0">
      <text>
        <r>
          <rPr>
            <b/>
            <sz val="8"/>
            <rFont val="Tahoma"/>
            <family val="2"/>
          </rPr>
          <t>nora rainey:</t>
        </r>
        <r>
          <rPr>
            <sz val="8"/>
            <rFont val="Tahoma"/>
            <family val="2"/>
          </rPr>
          <t xml:space="preserve">
MERGED WITH 057821</t>
        </r>
      </text>
    </comment>
  </commentList>
</comments>
</file>

<file path=xl/comments8.xml><?xml version="1.0" encoding="utf-8"?>
<comments xmlns="http://schemas.openxmlformats.org/spreadsheetml/2006/main">
  <authors>
    <author>nora rainey</author>
  </authors>
  <commentList>
    <comment ref="BJ1" authorId="0">
      <text>
        <r>
          <rPr>
            <b/>
            <sz val="9"/>
            <rFont val="Tahoma"/>
            <family val="2"/>
          </rPr>
          <t>Advanced Career and Tech</t>
        </r>
        <r>
          <rPr>
            <sz val="9"/>
            <rFont val="Tahoma"/>
            <family val="2"/>
          </rPr>
          <t xml:space="preserve">
</t>
        </r>
      </text>
    </comment>
  </commentList>
</comments>
</file>

<file path=xl/sharedStrings.xml><?xml version="1.0" encoding="utf-8"?>
<sst xmlns="http://schemas.openxmlformats.org/spreadsheetml/2006/main" count="2102" uniqueCount="1084">
  <si>
    <t>GABRIEL TAFOLLA ACADEMY</t>
  </si>
  <si>
    <t>OUTREACH ACADEMY</t>
  </si>
  <si>
    <t>GATEWAY (STUDENT ALTERNATIVE P</t>
  </si>
  <si>
    <t>HARMONY SCIENCE ACADEMY - LARE</t>
  </si>
  <si>
    <t>Vista del Furturo Charter School</t>
  </si>
  <si>
    <t>Bob Hope School</t>
  </si>
  <si>
    <t>Koinonia Community Learning Academy</t>
  </si>
  <si>
    <t>Koinonia Community Learning Academy, Inc.</t>
  </si>
  <si>
    <t>El Paso Education Initiative, Inc.</t>
  </si>
  <si>
    <t>The Hughen Center, Inc.</t>
  </si>
  <si>
    <t>New 2010-11</t>
  </si>
  <si>
    <t>2010-11        MAX ENROLL</t>
  </si>
  <si>
    <t>TRS Active Care 2005-06</t>
  </si>
  <si>
    <t>HS ADA</t>
  </si>
  <si>
    <t>SMNK</t>
  </si>
  <si>
    <t>FM113460</t>
  </si>
  <si>
    <t>FM113711</t>
  </si>
  <si>
    <t>FM113720</t>
  </si>
  <si>
    <t>FM113730</t>
  </si>
  <si>
    <t>SOFK</t>
  </si>
  <si>
    <t>2010-2011 Estimate of State Aid Entitlement Template</t>
  </si>
  <si>
    <t>AMBASSADORS PREPARATORY ACADEM</t>
  </si>
  <si>
    <t>RAUL YZAGUIRRE SCHOOL FOR SUCC</t>
  </si>
  <si>
    <t>UNIVERSITY OF HOUSTON CHARTER</t>
  </si>
  <si>
    <t>BAY AREA CHARTER INC</t>
  </si>
  <si>
    <t>ACADEMY OF ACCELERATED LEARNIN</t>
  </si>
  <si>
    <t>EXCEL ACADEMY</t>
  </si>
  <si>
    <t>HOUSTON CAN ACADEMY CHARTER SC</t>
  </si>
  <si>
    <t>KIPP INC CHARTER</t>
  </si>
  <si>
    <t>THE VARNETT PUBLIC SCHOOL</t>
  </si>
  <si>
    <t>ALIEF MONTESSORI COMMUNITY SCH</t>
  </si>
  <si>
    <t>ALPHONSO CRUTCH'S-LIFE SUPPORT</t>
  </si>
  <si>
    <t>AMIGOS POR VIDA-FRIENDS FOR LI</t>
  </si>
  <si>
    <t>BENJI'S SPECIAL EDUCATIONAL AC</t>
  </si>
  <si>
    <t>CHILDREN FIRST ACADEMY OF HOUS</t>
  </si>
  <si>
    <t>HOUSTON GATEWAY ACADEMY INC</t>
  </si>
  <si>
    <t>HOUSTON HEIGHTS LEARNING ACADE</t>
  </si>
  <si>
    <t>LA AMISTAD LOVE &amp; LEARNING ACA</t>
  </si>
  <si>
    <t>TWO DIMENSIONS PREPARATORY ACA</t>
  </si>
  <si>
    <t>BEATRICE MAYES INSTITUTE CHART</t>
  </si>
  <si>
    <t>ACCELERATED INTERMEDIATE ACADE</t>
  </si>
  <si>
    <t>HOUSTON ALTERNATIVE PREPARATOR</t>
  </si>
  <si>
    <t>RICHARD MILBURN ACADEMY (SUBUR</t>
  </si>
  <si>
    <t>THE RHODES SCHOOL</t>
  </si>
  <si>
    <t>HARMONY SCHOOL OF SCIENCE - HO</t>
  </si>
  <si>
    <t>ONE STOP MULTISERVICE CHARTER</t>
  </si>
  <si>
    <t>TECHNOLOGY EDUCATION CHARTER H</t>
  </si>
  <si>
    <t>IDEA  PUBLIC SCHOOLS</t>
  </si>
  <si>
    <t>TEKOA ACADEMY OF ACCELERATED S</t>
  </si>
  <si>
    <t>MEADOWLAND CHARTER SCHOOL</t>
  </si>
  <si>
    <t>HARMONY SCIENCE ACAD (LUBBOCK)</t>
  </si>
  <si>
    <t>RAPOPORT ACADEMY PUBLIC SCHOOL</t>
  </si>
  <si>
    <t>HARMONY SCIENCE ACAD (WACO)</t>
  </si>
  <si>
    <t>STEPHEN F AUSTIN STATE UNIVERS</t>
  </si>
  <si>
    <t>DR M L GARZA-GONZALEZ CHARTER</t>
  </si>
  <si>
    <t>CORPUS CHRISTI MONTESSORI SCHO</t>
  </si>
  <si>
    <t>SEASHORE MIDDLE ACAD</t>
  </si>
  <si>
    <t>RICHARD MILBURN ACADEMY (AMARI</t>
  </si>
  <si>
    <t>METRO ACADEMY OF MATH AND SCIE</t>
  </si>
  <si>
    <t>FORT WORTH ACADEMY OF FINE ART</t>
  </si>
  <si>
    <t>WESTLAKE ACADEMY CHARTER SCHOO</t>
  </si>
  <si>
    <t>EAST FORT WORTH MONTESSORI ACA</t>
  </si>
  <si>
    <t>RICHARD MILBURN ACADEMY (FORT</t>
  </si>
  <si>
    <t>HARMONY SCIENCE ACAD (FORT WOR</t>
  </si>
  <si>
    <t>TEXAS ELEMENTARY SCHOOL OF THE</t>
  </si>
  <si>
    <t>CHAPEL HILL ACADEMY</t>
  </si>
  <si>
    <t>SUMMIT INTERNATIONAL PREPARATO</t>
  </si>
  <si>
    <t>RESPONSIVE EDUCATION SOLUTIONS</t>
  </si>
  <si>
    <t>TLC ACADEMY</t>
  </si>
  <si>
    <t>AMERICAN YOUTHWORKS CHARTER SC</t>
  </si>
  <si>
    <t>UNIVERSITY OF TEXAS UNIVERSITY</t>
  </si>
  <si>
    <t>HARMONY SCIENCE ACADEMY (AUSTI</t>
  </si>
  <si>
    <t>AUSTIN CAN ACADEMY CHARTER SCH</t>
  </si>
  <si>
    <t>UNIVERSITY OF TEXAS ELEMENTARY</t>
  </si>
  <si>
    <t>KIPP AUSTIN PUBLIC SCHOOLS INC</t>
  </si>
  <si>
    <t>THE EAST AUSTIN COLLEGE PREP A</t>
  </si>
  <si>
    <t>RACRW10</t>
  </si>
  <si>
    <t>NOGAT</t>
  </si>
  <si>
    <t>2010-11 Transportation</t>
  </si>
  <si>
    <t>2009-10 Transportation</t>
  </si>
  <si>
    <t>FM103790</t>
  </si>
  <si>
    <t>FM113790</t>
  </si>
  <si>
    <t>FM111239</t>
  </si>
  <si>
    <t>FM111242</t>
  </si>
  <si>
    <t>HB1R_W10</t>
  </si>
  <si>
    <t>ST_DBA</t>
  </si>
  <si>
    <t>ST_3120</t>
  </si>
  <si>
    <t>ST_ABA</t>
  </si>
  <si>
    <t>ST_ALL</t>
  </si>
  <si>
    <t>ST_DTR4</t>
  </si>
  <si>
    <t>ST_DTR5</t>
  </si>
  <si>
    <t>ST MARY'S ACADEMY CHARTER SCHO</t>
  </si>
  <si>
    <t>RICHARD MILBURN ALTER HIGH SCH</t>
  </si>
  <si>
    <t>HIGGS CARTER KING GIFTED &amp; TAL</t>
  </si>
  <si>
    <t>SCHOOL OF EXCELLENCE IN EDUCAT</t>
  </si>
  <si>
    <t>JOHN H WOOD JR PUBLIC CHARTER</t>
  </si>
  <si>
    <t>GEORGE I SANCHEZ CHARTER HS SA</t>
  </si>
  <si>
    <t>GUARDIAN ANGEL PERFORMANCE ART</t>
  </si>
  <si>
    <t>POSITIVE SOLUTIONS CHARTER SCH</t>
  </si>
  <si>
    <t>ACADEMY OF CAREERS AND TECHNOL</t>
  </si>
  <si>
    <t>SAN ANTONIO CAN HIGH SCHOOL</t>
  </si>
  <si>
    <t>SAN ANTONIO SCHOOL FOR INQUIRY</t>
  </si>
  <si>
    <t>SAN ANTONIO TECHNOLOGY  ACADEM</t>
  </si>
  <si>
    <t>SAN ANTONIO PREPARATORY ACADEM</t>
  </si>
  <si>
    <t>SCHOOL OF SCIENCE AND TECHNOLO</t>
  </si>
  <si>
    <t>HARMONY SCIENCE ACAD (SAN ANTO</t>
  </si>
  <si>
    <t>BROOKS ACADEMY OF SCIENCE AND</t>
  </si>
  <si>
    <t>CITY CENTER HEALTH CAREERS</t>
  </si>
  <si>
    <t>HENRY FORD ACADEMY SAN ANTONIO</t>
  </si>
  <si>
    <t>BRAZOS SCHOOL FOR INQUIRY &amp; CR</t>
  </si>
  <si>
    <t>HARMONY SCIENCE ACADEMY - BROW</t>
  </si>
  <si>
    <t>PEGASUS SCHOOL OF LIBERAL ARTS</t>
  </si>
  <si>
    <t>NORTH HILLS PREPARATORY SCHOOL</t>
  </si>
  <si>
    <t>DALLAS COMMUNITY CHARTER SCHOO</t>
  </si>
  <si>
    <t>ADVANTAGE ACADEMY</t>
  </si>
  <si>
    <t>NOVA ACADEMY</t>
  </si>
  <si>
    <t>CHILDREN FIRST ACADEMY OF DALL</t>
  </si>
  <si>
    <t>FAITH FAMILY ACADEMY OF OAK CL</t>
  </si>
  <si>
    <t>AW BROWN-FELLOWSHIP CHARTER SC</t>
  </si>
  <si>
    <t>WINFREE ACADEMY CHARTER SCHOOL</t>
  </si>
  <si>
    <t>EDUCATION CENTER INTERNATIONAL</t>
  </si>
  <si>
    <t>EVOLUTION ACADEMY CHARTER SCHO</t>
  </si>
  <si>
    <t>RICHLAND COLLEGIATE HS OF MATH</t>
  </si>
  <si>
    <t>RECONCILIATION ACADEMY</t>
  </si>
  <si>
    <t>WILLIAMS PREPARATORY</t>
  </si>
  <si>
    <t>HAMPTON PREPARATORY</t>
  </si>
  <si>
    <t>MANARA ACADEMY</t>
  </si>
  <si>
    <t>THE LEGENDS ACADEMY</t>
  </si>
  <si>
    <t>RICHARD MILBURN ACADEMY (ECTOR</t>
  </si>
  <si>
    <t>WAXAHACHIE FAITH FAMILY ACADEM</t>
  </si>
  <si>
    <t>BURNHAM WOOD CHARTER SCHOOL DI</t>
  </si>
  <si>
    <t>PARADIGM ACCELERATED CHARTER S</t>
  </si>
  <si>
    <t>ERATH EXCELS ACADEMY INC</t>
  </si>
  <si>
    <t>ODYSSEY ACADEMY INC</t>
  </si>
  <si>
    <t>METRO ACADEMY OF MATH AND SCIENCE</t>
  </si>
  <si>
    <t>Metro Charter Academy</t>
  </si>
  <si>
    <t>Texas Boys Choir Walsh Endowment Fund (The )</t>
  </si>
  <si>
    <t>WESTLAKE ACADEMY CHARTER SCHOOL</t>
  </si>
  <si>
    <t>Town of Westlake</t>
  </si>
  <si>
    <t>East Fort Worth Montessori School</t>
  </si>
  <si>
    <t>HARMONY SCIENCE ACAD (FORT WORTH)</t>
  </si>
  <si>
    <t>AMERICAN YOUTHWORKS CHARTER SCHOOL</t>
  </si>
  <si>
    <t>American YouthWorks</t>
  </si>
  <si>
    <t>Eden Park Academy</t>
  </si>
  <si>
    <t>NYOS Charter School, Inc.</t>
  </si>
  <si>
    <t>T.A. Unlimited, Inc.</t>
  </si>
  <si>
    <t>VSN-Provided Courses</t>
  </si>
  <si>
    <t>VSN-Enrolled Courses</t>
  </si>
  <si>
    <t>Henry Ford Academy – San Antonio</t>
  </si>
  <si>
    <t>Henry Ford Learning Institute</t>
  </si>
  <si>
    <t>ORENDA CHARTER SCHOOL</t>
  </si>
  <si>
    <t>Additional State Aid for Tax Reduction (ASATR)</t>
  </si>
  <si>
    <t>NEW TEXAS CHARTER SCHOOL</t>
  </si>
  <si>
    <t>NEW CHARTER HOLDER</t>
  </si>
  <si>
    <t>Virtual School Network Program</t>
  </si>
  <si>
    <t>2010-11 WADA</t>
  </si>
  <si>
    <t xml:space="preserve">2010-2011 Tier I State Aid </t>
  </si>
  <si>
    <t>MeadowLand Charter School</t>
  </si>
  <si>
    <t>Roy Maas' Youth Alternatives, Inc.</t>
  </si>
  <si>
    <t>Stephen F. Austin State University Charter School</t>
  </si>
  <si>
    <t>Stephen F. Austin State University</t>
  </si>
  <si>
    <t>Chapel Hill Academy</t>
  </si>
  <si>
    <t xml:space="preserve">Lena Pope Home, Inc. </t>
  </si>
  <si>
    <t>Summit International Preparatory</t>
  </si>
  <si>
    <t>Harmony Science Academy-Laredo</t>
  </si>
  <si>
    <t>Status Change</t>
  </si>
  <si>
    <t>ZOE Learning Academy, Inc.</t>
  </si>
  <si>
    <t>HOUSTON ALTERNATIVE PREPARATORY CHARTER SCHOOL</t>
  </si>
  <si>
    <t>Houston Alternative Preparatory Charter School</t>
  </si>
  <si>
    <t>Galaviz Academy, Inc.</t>
  </si>
  <si>
    <t>Neighborhood Centers Inc.</t>
  </si>
  <si>
    <t>MEYERPARK ELEMENTARY</t>
  </si>
  <si>
    <t>ECAP Enterprises, Inc.</t>
  </si>
  <si>
    <t>The DRAW Academy Incorporated</t>
  </si>
  <si>
    <t>Total Number of Military Students Enrolled</t>
  </si>
  <si>
    <t>STEPPING STONES CHARTER EL</t>
  </si>
  <si>
    <t>Stepping Stones Charter Elementary</t>
  </si>
  <si>
    <t>Katherine Anne Porter School</t>
  </si>
  <si>
    <t>TEXAS PREPARATORY SCHOOL</t>
  </si>
  <si>
    <t>Boys &amp; Girls Clubs of South Central Texas</t>
  </si>
  <si>
    <t>Information Referral Resource Assistance, Inc</t>
  </si>
  <si>
    <t>South Texas Educational Technologies, Inc.</t>
  </si>
  <si>
    <t>IDEA  ACADEMY</t>
  </si>
  <si>
    <t>IDEA Academy, Inc.</t>
  </si>
  <si>
    <t>Vanguard Academy, Inc.</t>
  </si>
  <si>
    <t>PHOENIX CHARTER SCHOOL</t>
  </si>
  <si>
    <t>Phoenix School (The )</t>
  </si>
  <si>
    <t>TEKOA ACADEMY OF ACCELERATED STUDIES</t>
  </si>
  <si>
    <t>TEKOA Charter School, Inc.</t>
  </si>
  <si>
    <t>EHRHART SCHOOL</t>
  </si>
  <si>
    <t>Girls' Haven</t>
  </si>
  <si>
    <t>FT  Staff Allotment</t>
  </si>
  <si>
    <t>PT Staff Allotment</t>
  </si>
  <si>
    <t>Rise Academy</t>
  </si>
  <si>
    <t>SOUTH PLAINS</t>
  </si>
  <si>
    <t>WACO CHARTER SCHOOL</t>
  </si>
  <si>
    <t>Economic Opportunities Advancement Corp. *</t>
  </si>
  <si>
    <t>AUDRE AND BERNARD RAPOPORT ACADEMY</t>
  </si>
  <si>
    <t>East Waco Innovative School Development, Inc.</t>
  </si>
  <si>
    <t>CROSSTIMBERS ACADEMY</t>
  </si>
  <si>
    <t>Brazos River School</t>
  </si>
  <si>
    <t>Midland Academy Charter School, Inc.</t>
  </si>
  <si>
    <t>Texas Serenity Academy</t>
  </si>
  <si>
    <t>DR. M.L. GARZA-GONZALEZ CHARTER SCHOOL</t>
  </si>
  <si>
    <t>Gulf Coast Council of LaRaza, Inc.</t>
  </si>
  <si>
    <t>Island Foundation,</t>
  </si>
  <si>
    <t>RICHARD MILBURN ALTER HIGH SCHOOL (CORPUS CHRISTI)</t>
  </si>
  <si>
    <t>Montessori Association of South Texas (MAST)</t>
  </si>
  <si>
    <t>Panola School</t>
  </si>
  <si>
    <t>Hill Country Youth Ranch</t>
  </si>
  <si>
    <t>Academy of Skills and Knowledge</t>
  </si>
  <si>
    <t>Azleway, Inc.</t>
  </si>
  <si>
    <t>Mid-Cities Learning Center, Inc.</t>
  </si>
  <si>
    <t>Arlington Classics Academy</t>
  </si>
  <si>
    <t>Ser-Ninos, Inc.</t>
  </si>
  <si>
    <t>West Houston Charter Alliance, Inc.</t>
  </si>
  <si>
    <t>GEORGE I SANCHEZ CHARTER</t>
  </si>
  <si>
    <t>Association for Development of Academic Excellence</t>
  </si>
  <si>
    <t>Tejano Center for Community Concerns, Inc.</t>
  </si>
  <si>
    <t>UNIVERSITY OF HOUSTON CHARTER SCHOOL</t>
  </si>
  <si>
    <t>University of Houston</t>
  </si>
  <si>
    <t>Bay Area Charter School, Inc.</t>
  </si>
  <si>
    <t>Academy of Accelerated Learning, Inc</t>
  </si>
  <si>
    <t>Harris County Juvenile Board</t>
  </si>
  <si>
    <t>Kipp, Inc.</t>
  </si>
  <si>
    <t>Varnett Schools, Inc. (The )</t>
  </si>
  <si>
    <t>Alief Montessori Community School</t>
  </si>
  <si>
    <t>Alphonso Crutch’s-“Life Support Center” Inc.</t>
  </si>
  <si>
    <t>AMIGOS POR VIDA-FRIENDS FOR LIFE PUBLIC CHARTER SC</t>
  </si>
  <si>
    <t>Amigos Por Vida-Friends for Life Housing and Ed*</t>
  </si>
  <si>
    <t>Benji's Special Educational Academy, Inc.</t>
  </si>
  <si>
    <t>HOUSTON HEIGHTS HIGH SCHOOL</t>
  </si>
  <si>
    <t>Foundation for Recovering Youth (The )</t>
  </si>
  <si>
    <t>Jamie's House Charter School, Inc.</t>
  </si>
  <si>
    <t>HOUSTON GATEWAY ACADEMY, INC.</t>
  </si>
  <si>
    <t>Houston Gateway Academy, Inc.</t>
  </si>
  <si>
    <t>Houston Heights Learning Academy, Inc. (The )</t>
  </si>
  <si>
    <t>Amount Transferred to NOGA under HB3646</t>
  </si>
  <si>
    <t>Amount Due From NOGA under HB3646</t>
  </si>
  <si>
    <t>OTHER PROGRAMS</t>
  </si>
  <si>
    <t>TOTAL FOUNDATION</t>
  </si>
  <si>
    <t>TOTAL OTHER PROGRAMS</t>
  </si>
  <si>
    <t>Reduction of Excess Formula HB3646 Revenue</t>
  </si>
  <si>
    <t>L. Lowell Byrd Memorial Educat. &amp; Com.  Dev. Corp*</t>
  </si>
  <si>
    <t>Because Education Matters</t>
  </si>
  <si>
    <t>CALVIN NELMS CHARTER SCHOOLS</t>
  </si>
  <si>
    <t>Calvin Nelms Charter High School</t>
  </si>
  <si>
    <t>SOUTHWEST SCHOOL</t>
  </si>
  <si>
    <t>Educational Leadership, Inc.</t>
  </si>
  <si>
    <t>Two Dimensions Preparatory Academy, Inc.</t>
  </si>
  <si>
    <t>Comquest Academy</t>
  </si>
  <si>
    <t>Project YES, Inc.</t>
  </si>
  <si>
    <t>Wonderland Educational Estate Association, Inc.</t>
  </si>
  <si>
    <t>Miracle Educational Systems</t>
  </si>
  <si>
    <t>ACCELERATED INTERMEDIATE ACADEMY</t>
  </si>
  <si>
    <t>Accelerated Intermediate Academy</t>
  </si>
  <si>
    <t>ZOE LEARNING ACADEMY</t>
  </si>
  <si>
    <t>Total Number of High School Students Enrolled</t>
  </si>
  <si>
    <t>School of Science and Technology Discovery</t>
  </si>
  <si>
    <t xml:space="preserve">Harmony Science Academy-Brownsville </t>
  </si>
  <si>
    <t>RECONCILIATION  ACADEMY</t>
  </si>
  <si>
    <t>RECONCILIATION SCHOLAR'S ACADEMY, INC.</t>
  </si>
  <si>
    <t>Williams Preparatory</t>
  </si>
  <si>
    <t>Uplift Education</t>
  </si>
  <si>
    <t>Hampton Preparatory</t>
  </si>
  <si>
    <t>Harmony School of Science-Houston</t>
  </si>
  <si>
    <t>SCHOOL OF SCIENCE AND TECHNOLOGY</t>
  </si>
  <si>
    <t>Riverwalk Education Foundation, Inc.</t>
  </si>
  <si>
    <t>HARMONY SCIENCE ACAD (SAN ANTONIO)</t>
  </si>
  <si>
    <t>Cosmos Foundation, Inc.</t>
  </si>
  <si>
    <t>Somerset Academy, Inc.</t>
  </si>
  <si>
    <t>Democratic Schools Research, Inc.</t>
  </si>
  <si>
    <t>Encino Save Our School Corporation</t>
  </si>
  <si>
    <t>Casa Gracia</t>
  </si>
  <si>
    <t>PEGASUS SCHOOL OF LIBERAL ARTS AND SCIENCES</t>
  </si>
  <si>
    <t>Genesis Schools</t>
  </si>
  <si>
    <t>NORTH HILLS SCHOOL, THE</t>
  </si>
  <si>
    <t>LIFT Education</t>
  </si>
  <si>
    <t>Neighbors United for Quality Education, Inc.</t>
  </si>
  <si>
    <t>EAGLE ADVANTAGE SCHOOLS</t>
  </si>
  <si>
    <t>Eagle Advantage Schools, Inc.</t>
  </si>
  <si>
    <t>LIFE SCHOOL</t>
  </si>
  <si>
    <t>LifeSchool of Dallas</t>
  </si>
  <si>
    <t>LTTS Charter School, Inc.</t>
  </si>
  <si>
    <t>NOVA ACADEMY (OAK CLIFF)</t>
  </si>
  <si>
    <t>Nova Charter School</t>
  </si>
  <si>
    <t>ACADEMY OF DALLAS</t>
  </si>
  <si>
    <t>Excellence 2000, Inc.</t>
  </si>
  <si>
    <t>TRINITY BASIN PREPARATORY</t>
  </si>
  <si>
    <t>Dallas County Juvenile Board</t>
  </si>
  <si>
    <t>Faith Family Kids, Inc.</t>
  </si>
  <si>
    <t>AW BROWN-FELLOWSHIP CHARTER SCHOOL</t>
  </si>
  <si>
    <t>A.W. Brown-Fellowship Charter School</t>
  </si>
  <si>
    <t>The Focus Learning Academy, Incorporated</t>
  </si>
  <si>
    <t>Jean Massieu Foundation</t>
  </si>
  <si>
    <t>Honors Academy</t>
  </si>
  <si>
    <t>NOVA ACADEMY (SOUTHEAST)</t>
  </si>
  <si>
    <t>Winfree Academy Charter School</t>
  </si>
  <si>
    <t>Rylie Family Faith Academy</t>
  </si>
  <si>
    <t>Gateway Charter Academy</t>
  </si>
  <si>
    <t>Alpha Academy</t>
  </si>
  <si>
    <t>ARISE *</t>
  </si>
  <si>
    <t>EVOLUTION ACADEMY</t>
  </si>
  <si>
    <t>Evolution Academy</t>
  </si>
  <si>
    <t>Golden Rule Schools Inc.</t>
  </si>
  <si>
    <t>ST ANTHONY SCHOOL</t>
  </si>
  <si>
    <t>St. Anthony Foundation</t>
  </si>
  <si>
    <t>La Academia de Estrellas</t>
  </si>
  <si>
    <t>RICHLAND COLLEGIATE HS OF MATH SCIENCE ENGINEERING</t>
  </si>
  <si>
    <t>EDUCATION CENTER</t>
  </si>
  <si>
    <t>Salvaging Teens at Risk, Inc.</t>
  </si>
  <si>
    <t>Richard Milburn Academy/Texas, Inc.</t>
  </si>
  <si>
    <t>El Paso Education Initiative, Inc. (The)</t>
  </si>
  <si>
    <t>PASO DEL NORTE</t>
  </si>
  <si>
    <t>Student Alternatives Program, Inc.</t>
  </si>
  <si>
    <t>EL PASO ACADEMY</t>
  </si>
  <si>
    <t>El Paso Academy, Inc.</t>
  </si>
  <si>
    <t>HARMONY SCIENCE ACAD (EL PASO)</t>
  </si>
  <si>
    <t>PARADIGM ACCELERATED CHARTER SCHOOL</t>
  </si>
  <si>
    <t>Paradigm Alternative School, Inc.</t>
  </si>
  <si>
    <t>ERATH EXCELS ACADEMY, INC.</t>
  </si>
  <si>
    <t>Erath Excels! Academy, Inc</t>
  </si>
  <si>
    <t>Partnership to Ensure the Acquisition of Knowledg*</t>
  </si>
  <si>
    <t>ODYSSEY ACADEMY, THE</t>
  </si>
  <si>
    <t>Odyssey 2020 Academy, Inc.</t>
  </si>
  <si>
    <t>EAST TEXAS CHARTER SCHOOLS</t>
  </si>
  <si>
    <t>Sails Forever</t>
  </si>
  <si>
    <t>Medical Center Charter Schools</t>
  </si>
  <si>
    <t>HOUSTON HEIGHTS LEARNING ACADEMY INC</t>
  </si>
  <si>
    <t>LA AMISTAD LOVE &amp; LEARNING ACADEMY</t>
  </si>
  <si>
    <t>NORTH HOUSTON H S FOR BUSINESS</t>
  </si>
  <si>
    <t>TWO DIMENSIONS PREPARATORY ACADEMY</t>
  </si>
  <si>
    <t>COMQUEST ACADEMY</t>
  </si>
  <si>
    <t>DISTRICT</t>
  </si>
  <si>
    <t>DST30010</t>
  </si>
  <si>
    <t>State Average Basic Allotment</t>
  </si>
  <si>
    <t>HARMONY SCIENCE ACADEMY</t>
  </si>
  <si>
    <t>BEATRICE MAYES INSTITUTE CHARTER SCHOOL</t>
  </si>
  <si>
    <t>NORTHWEST PREPARATORY</t>
  </si>
  <si>
    <t>JUAN B GALAVIZ CHARTER SCHOOL</t>
  </si>
  <si>
    <t>RIPLEY HOUSE CHARTER SCHOOL</t>
  </si>
  <si>
    <t>DRAW ACADEMY</t>
  </si>
  <si>
    <t>KATHERINE ANNE PORTER SCHOOL</t>
  </si>
  <si>
    <t>State Average DTR- Level II</t>
  </si>
  <si>
    <t>Funding Formula</t>
  </si>
  <si>
    <t>CHARTER NAME</t>
  </si>
  <si>
    <t>CHARTER HOLDER</t>
  </si>
  <si>
    <t>Pineywoods Community Academy</t>
  </si>
  <si>
    <t>St. Mary's Charter School</t>
  </si>
  <si>
    <t>RICHARD MILBURN ALTER HIGH SCHOOL (KILLEEN)</t>
  </si>
  <si>
    <t>Richard Milburn Academy, Inc.</t>
  </si>
  <si>
    <t>Transformative Learning Systems</t>
  </si>
  <si>
    <t>TEMPLE EDUCATION CENTER</t>
  </si>
  <si>
    <t>Priority Systems</t>
  </si>
  <si>
    <t>Cedar Crest Foundation</t>
  </si>
  <si>
    <t>POR VIDA ACADEMY</t>
  </si>
  <si>
    <t>Por Vida, Inc.</t>
  </si>
  <si>
    <t>George Gervin Youth Center, Inc.</t>
  </si>
  <si>
    <t>HIGGS, CARTER, KING GIFTED &amp; TALENTED CHARTER ACAD</t>
  </si>
  <si>
    <t>Youth Empowerment Services, Inc.</t>
  </si>
  <si>
    <t>New Frontiers Charter School, Inc.</t>
  </si>
  <si>
    <t>School of Excellence in Education</t>
  </si>
  <si>
    <t>Southwest Winners Foundation, Inc.</t>
  </si>
  <si>
    <t>JOHN H WOOD JR PUBLIC CHARTER DISTRICT</t>
  </si>
  <si>
    <t>Educational Resource Center ,Inc(The</t>
  </si>
  <si>
    <t>BEXAR COUNTY ACADEMY</t>
  </si>
  <si>
    <t>Academy of America</t>
  </si>
  <si>
    <t>Ass. for the Advancement of Mexican Americans*</t>
  </si>
  <si>
    <t>GUARDIAN ANGEL PERFORMANCE ARTS ACADEMY</t>
  </si>
  <si>
    <t>Guardian Angel Dance Studio, Inc.</t>
  </si>
  <si>
    <t>San Antonio Positive Solutions, Inc.</t>
  </si>
  <si>
    <t>Shekinah Learning Institute</t>
  </si>
  <si>
    <t>Academy of Careers and Technologies</t>
  </si>
  <si>
    <t>SAN ANTONIO CAN! HIGH SCHOOL</t>
  </si>
  <si>
    <t>America Can!</t>
  </si>
  <si>
    <t>SHEKINAH RADIANCE ACADEMY</t>
  </si>
  <si>
    <t>Democratic Schools Research Institute</t>
  </si>
  <si>
    <t>Jubilee Academic Center, Inc.</t>
  </si>
  <si>
    <t>SAN ANTONIO TECHNOLOGY  ACADEMY</t>
  </si>
  <si>
    <t>Center for Juvenile Management, Inc.</t>
  </si>
  <si>
    <t>SAN ANTONIO PREPARATORY ACADEMY</t>
  </si>
  <si>
    <t>Sendero Academy</t>
  </si>
  <si>
    <t>Imagine Educational Foundation</t>
  </si>
  <si>
    <t>KIPP ASPIRE ACADEMY</t>
  </si>
  <si>
    <t>KIPP Foundation</t>
  </si>
  <si>
    <t>SOUTHWEST PREPARATORY SCHOOL</t>
  </si>
  <si>
    <t>GEORGE I SANCHEZ CHARTER HS SAN ANTONIO BRANCH</t>
  </si>
  <si>
    <t>POSITIVE SOLUTIONS CHARTER SCHOOL</t>
  </si>
  <si>
    <t>RADIANCE ACADEMY OF LEARNING</t>
  </si>
  <si>
    <t>ACADEMY OF CAREERS AND TECHNOLOGIES CHARTER SCHOOL</t>
  </si>
  <si>
    <t>SAN ANTONIO SCHOOL FOR INQUIRY &amp; CREATIVITY</t>
  </si>
  <si>
    <t>JUBILEE ACADEMIC CENTER</t>
  </si>
  <si>
    <t>BRAZOS SCHOOL FOR INQUIRY &amp; CREATIVITY</t>
  </si>
  <si>
    <t>ENCINO SCHOOL</t>
  </si>
  <si>
    <t>TRINITY CHARTER SCHOOL</t>
  </si>
  <si>
    <t>DALLAS CAN ACADEMY CHARTER</t>
  </si>
  <si>
    <t>DALLAS COMMUNITY CHARTER SCHOOL</t>
  </si>
  <si>
    <t>UNIVERSAL ACADEMY</t>
  </si>
  <si>
    <t>CHILDREN FIRST ACADEMY OF DALLAS</t>
  </si>
  <si>
    <t>DALLAS COUNTY JUVENILE JUSTICE</t>
  </si>
  <si>
    <t>FAITH FAMILY ACADEMY OF OAK CLIFF</t>
  </si>
  <si>
    <t>FOCUS LEARNING ACADEMY</t>
  </si>
  <si>
    <t>JEAN MASSIEU ACADEMY</t>
  </si>
  <si>
    <t>HONORS ACADEMY</t>
  </si>
  <si>
    <t>A+ ACADEMY</t>
  </si>
  <si>
    <t>INSPIRED VISION ACADEMY</t>
  </si>
  <si>
    <t>GATEWAY CHARTER ACADEMY</t>
  </si>
  <si>
    <t>ALPHA CHARTER SCHOOL</t>
  </si>
  <si>
    <t>EDUCATION CENTER INTERNATIONAL ACADEMY</t>
  </si>
  <si>
    <t>GOLDEN RULE CHARTER SCHOOL</t>
  </si>
  <si>
    <t>KIPP TRUTH ACADEMY</t>
  </si>
  <si>
    <t>WAXAHACHIE FAITH FAMILY ACADEMY</t>
  </si>
  <si>
    <t>MAINLAND PREPARATORY ACADEMY</t>
  </si>
  <si>
    <t>MEDICAL CENTER CHARTER SCHOOL</t>
  </si>
  <si>
    <t>SER-NINOS CHARTER SCHOOL</t>
  </si>
  <si>
    <t>HS Allotment</t>
  </si>
  <si>
    <t>Military ADA</t>
  </si>
  <si>
    <t xml:space="preserve">Advanced Career &amp; Technology FTES </t>
  </si>
  <si>
    <t>WEST HOUSTON CHARTER SCHOOL</t>
  </si>
  <si>
    <t>GIRLS &amp; BOYS PREP ACADEMY</t>
  </si>
  <si>
    <t>RAUL YZAGUIRRE SCHOOL FOR SUCCESS</t>
  </si>
  <si>
    <t>BAY AREA CHARTER SCHOOL</t>
  </si>
  <si>
    <t>ACADEMY OF ACCELERATED LEARNING, INC</t>
  </si>
  <si>
    <t>HARRIS COUNTY JUVENILE JUSTICE CHARTER SCHOOL</t>
  </si>
  <si>
    <t>HOUSTON CAN ACADEMY CHARTER SCHOOL</t>
  </si>
  <si>
    <t>KIPP, INC CHARTER</t>
  </si>
  <si>
    <t>VARNETT CHARTER SCHOOL</t>
  </si>
  <si>
    <t>ALIEF MONTESSORI COMMUNITY SCHOOL</t>
  </si>
  <si>
    <t>Did Charter Holder Participate in TRS Active Care in 2005-06?</t>
  </si>
  <si>
    <t>ALPHONSO CRUTCH'S-LIFE SUPPORT CENTER</t>
  </si>
  <si>
    <t>BENJI'S SPECIAL EDUCATIONAL ACADEMY CHARTER SCHOOL</t>
  </si>
  <si>
    <t>JAMIE'S HOUSE CHARTER SCHOOL</t>
  </si>
  <si>
    <t>CHILDREN FIRST ACADEMY OF HOUSTON</t>
  </si>
  <si>
    <t>Texas Virtual School Network</t>
  </si>
  <si>
    <t>Number of Electronic Courses To be Completed that will be Provided by the Charter School</t>
  </si>
  <si>
    <t>Number of Electronic Courses To be Completed that will be Provided by Another Charter School or School District</t>
  </si>
  <si>
    <t>TLC Academy</t>
  </si>
  <si>
    <t>The East Austin College Prep Academy</t>
  </si>
  <si>
    <t>Manara Academy</t>
  </si>
  <si>
    <t>City Center – Health Careers</t>
  </si>
  <si>
    <t>Legends Academy</t>
  </si>
  <si>
    <t>School of Science and Technology Corpus Christi</t>
  </si>
  <si>
    <t>NorthPointe Academy</t>
  </si>
  <si>
    <t>Beacon Academies of Texas</t>
  </si>
  <si>
    <t>Manara Academy, Inc.</t>
  </si>
  <si>
    <t>The East Austin Academia, Inc.</t>
  </si>
  <si>
    <t>Total</t>
  </si>
  <si>
    <t>PINEYWOODS COMMUNITY ACADEMY</t>
  </si>
  <si>
    <t>ST MARY'S ACADEMY CHARTER SCHOOL</t>
  </si>
  <si>
    <t>TRANSFORMATIVE CHARTER ACADEMY</t>
  </si>
  <si>
    <t>GEORGE GERVIN ACADEMY</t>
  </si>
  <si>
    <t>NEW FRONTIERS CHARTER SCHOOL</t>
  </si>
  <si>
    <t>SCHOOL OF EXCELLENCE IN EDUCATION</t>
  </si>
  <si>
    <t>Special Education Data:</t>
  </si>
  <si>
    <t>Career &amp; Technology Data:</t>
  </si>
  <si>
    <t>Special Education Error Check</t>
  </si>
  <si>
    <t>Career and Technology Error Check</t>
  </si>
  <si>
    <t>Compensatory Education Enrollment</t>
  </si>
  <si>
    <t>TOTAL STATE AID</t>
  </si>
  <si>
    <t>Number Enrolled in One-hour Class (Code V1)</t>
  </si>
  <si>
    <t>Number Enrolled in Two-hour Class (Code V2)</t>
  </si>
  <si>
    <t>Number Enrolled in Three-hour Class (Code V3)</t>
  </si>
  <si>
    <t>Number Enrolled in Four-hour Class (Code V4)</t>
  </si>
  <si>
    <t>Number Enrolled in Five-hour Class (Code V5)</t>
  </si>
  <si>
    <t>Number Enrolled in Six-hour Class (Code V6)</t>
  </si>
  <si>
    <t>Number Enrolled in Self-Contained Mild/Mod/Sev (Code 43 &amp; 44)</t>
  </si>
  <si>
    <t>Number Enrolled in Full-Time Early Childhood (Code 45)</t>
  </si>
  <si>
    <t>Number Enrolled in Off-Home Campus (Code 91-98)</t>
  </si>
  <si>
    <t>Homebound (Code 01)</t>
  </si>
  <si>
    <t>Hospital Class (Code 02)</t>
  </si>
  <si>
    <t>Speech Therapy (Code 00)</t>
  </si>
  <si>
    <t>Resource Room (Code 41&amp; 42)</t>
  </si>
  <si>
    <t>Self-contained Mild/Mod/Severe (Code 43 &amp; 44)</t>
  </si>
  <si>
    <t>Off-home Campus (Codes 91-98)</t>
  </si>
  <si>
    <t>VAC (Code 08)</t>
  </si>
  <si>
    <t>State School Students (Code 30)</t>
  </si>
  <si>
    <t>Residential Care &amp; Treatment (Code 81-89)</t>
  </si>
  <si>
    <t>Total Sp Ed FTEs</t>
  </si>
  <si>
    <t>Total Sp Ed Weighted FTEs</t>
  </si>
  <si>
    <t>Total Program Participation</t>
  </si>
  <si>
    <t xml:space="preserve">Did this Charter Holder Participate in TRS Active Care in 2005-06? </t>
  </si>
  <si>
    <t>Reg Pgm ADA</t>
  </si>
  <si>
    <t>PEG ADA</t>
  </si>
  <si>
    <t>EYS_Home_Bound</t>
  </si>
  <si>
    <t>EYS_Hospital</t>
  </si>
  <si>
    <t>EYS_Speech</t>
  </si>
  <si>
    <t>EYS_Resource</t>
  </si>
  <si>
    <t>EYS_SC_Mild</t>
  </si>
  <si>
    <t>EYS Off Home Campus</t>
  </si>
  <si>
    <t>EYS VAC</t>
  </si>
  <si>
    <t>EYS State School</t>
  </si>
  <si>
    <t>EYS Res Care Treat</t>
  </si>
  <si>
    <t>Percentage Rate of Attendance</t>
  </si>
  <si>
    <t>State Avg</t>
  </si>
  <si>
    <t>BROOKS ACADEMY OF SCIENCE AND ENGINEERING</t>
  </si>
  <si>
    <t>LA ACADEMIA DE ESTRELLAS</t>
  </si>
  <si>
    <t>HARMONY SCHOOL OF EXCELLENCE</t>
  </si>
  <si>
    <t>KIPP SOUTHEAST HOUSTON</t>
  </si>
  <si>
    <t>State Average DTR- Level III</t>
  </si>
  <si>
    <t>FM099150</t>
  </si>
  <si>
    <t>Funding Breakdown by Program:</t>
  </si>
  <si>
    <t>Full Time Early Childhood (Code 45)</t>
  </si>
  <si>
    <t>CDN</t>
  </si>
  <si>
    <t>Regular Program Block Grant</t>
  </si>
  <si>
    <t>State Share of Tier I</t>
  </si>
  <si>
    <t>Total Tier II</t>
  </si>
  <si>
    <t>LIGHTHOUSE CHARTER SCHOOL</t>
  </si>
  <si>
    <t>RICHARD MILBURN ACADEMY (ECTOR COUNTY)</t>
  </si>
  <si>
    <t>RICHARD MILBURN ACADEMY (SUBURBAN HOUSTON)</t>
  </si>
  <si>
    <t>EAST FORT WORTH MONTESSORI ACADEMY</t>
  </si>
  <si>
    <t>RICHARD MILBURN ACADEMY (FORT WORTH)</t>
  </si>
  <si>
    <t>State Average Adjusted Basic Allotment</t>
  </si>
  <si>
    <t>Adjusted GYA</t>
  </si>
  <si>
    <t>Funding</t>
  </si>
  <si>
    <t>DistResPartCDN</t>
  </si>
  <si>
    <t>PreKandKGrant</t>
  </si>
  <si>
    <t>HomeBound</t>
  </si>
  <si>
    <t>Hospital</t>
  </si>
  <si>
    <t>Speech</t>
  </si>
  <si>
    <t>Resource</t>
  </si>
  <si>
    <t>SC_Mild_Mod_Severe</t>
  </si>
  <si>
    <t>Full_Time_Early_Childhood</t>
  </si>
  <si>
    <t>Off_Home_Campus</t>
  </si>
  <si>
    <t>VAC</t>
  </si>
  <si>
    <t>State_schools</t>
  </si>
  <si>
    <t>Res_Care_And_Treat</t>
  </si>
  <si>
    <t>Tot_Spec_Ed_Fte</t>
  </si>
  <si>
    <t>C_and_T_Fte</t>
  </si>
  <si>
    <t>MainStream</t>
  </si>
  <si>
    <t>G_And_T</t>
  </si>
  <si>
    <t>Comp_Ed</t>
  </si>
  <si>
    <t>PRS</t>
  </si>
  <si>
    <t>BIL_ESL_ADA</t>
  </si>
  <si>
    <t>LA FE PREPARATORY SCHOOL</t>
  </si>
  <si>
    <t>La Fe Community Development Corporation</t>
  </si>
  <si>
    <t>AMBASSADORS PREPARATORY ACADEMY</t>
  </si>
  <si>
    <t>FOCUS (Family of Communities United in Service)</t>
  </si>
  <si>
    <t>HARMONY SCIENCE ACADEMY- LUBBOCK</t>
  </si>
  <si>
    <t>SEASHORE MIDDLE ACADEMY</t>
  </si>
  <si>
    <t>Island Foundation</t>
  </si>
  <si>
    <t>NORTH TEXAS ELEMENTARY SCHOOL OF THE ARTS</t>
  </si>
  <si>
    <t>Texas Boys Choir, Inc.</t>
  </si>
  <si>
    <t>Harmony Science Academy-Waco</t>
  </si>
  <si>
    <t xml:space="preserve">Cosmos Foundation, Inc. </t>
  </si>
  <si>
    <t>Rhodes School, The [Houston]</t>
  </si>
  <si>
    <t>Rhodes School, The</t>
  </si>
  <si>
    <t>Trinity Basin Preparatory, Inc.</t>
  </si>
  <si>
    <t>YES</t>
  </si>
  <si>
    <t>NO</t>
  </si>
  <si>
    <t>Responsive Education Solutions</t>
  </si>
  <si>
    <t>Dallas County Community College District</t>
  </si>
  <si>
    <t>Number Enrolled in Homebound (Code 01)</t>
  </si>
  <si>
    <t>Number Enrolled in Hospital Class (Code 02)</t>
  </si>
  <si>
    <t>AUSTIN DISCOVERY SCHOOL</t>
  </si>
  <si>
    <t>CORPUS CHRISTI MONTESSORI SCHOOL</t>
  </si>
  <si>
    <t>Number Enrolled in Speech Therapy (Code 00)</t>
  </si>
  <si>
    <t>Number Enrolled in Resource Room (Code 41 &amp; 42)</t>
  </si>
  <si>
    <t>Number Enrolled in VAC (Code 08)</t>
  </si>
  <si>
    <t>Number Enrolled from State Schools (Code 30)</t>
  </si>
  <si>
    <t>Number Enrolled in Residential Care &amp; Treatment (Code 81-89)</t>
  </si>
  <si>
    <t>Number Enrolled in Mainstream (Code 40)</t>
  </si>
  <si>
    <t>TOTAL FSP</t>
  </si>
  <si>
    <t>EAGLE ACADEMIES OF TEXAS</t>
  </si>
  <si>
    <t>Gifted &amp; Talented Enrollment</t>
  </si>
  <si>
    <t>Refined ADA</t>
  </si>
  <si>
    <t>Special Education FTEs:</t>
  </si>
  <si>
    <t>Career &amp; Technology FTEs</t>
  </si>
  <si>
    <t>Regular Program ADA</t>
  </si>
  <si>
    <t>Mainstream ADA</t>
  </si>
  <si>
    <t>Compensatory Ed Enrollment</t>
  </si>
  <si>
    <t>Pregnancy-related FTEs</t>
  </si>
  <si>
    <t>Bilingual ADA</t>
  </si>
  <si>
    <t>Regular Program Participation</t>
  </si>
  <si>
    <t>Special Education Participation</t>
  </si>
  <si>
    <t>Mainstream Program Participation</t>
  </si>
  <si>
    <t>Career &amp; Technology Program Participation</t>
  </si>
  <si>
    <t>Gifted &amp; Talented Program Participation</t>
  </si>
  <si>
    <t>Compensatory Education Program Participation</t>
  </si>
  <si>
    <t>Bilingual Education Participation</t>
  </si>
  <si>
    <t>Pregnancy-related Program Participation</t>
  </si>
  <si>
    <t>Total Weighted ADA</t>
  </si>
  <si>
    <t>Funding Data:</t>
  </si>
  <si>
    <t>TEXAS SERENITY ACADEMY</t>
  </si>
  <si>
    <t>SEASHORE LEARNING CTR CHARTER</t>
  </si>
  <si>
    <t>PANOLA CHARTER SCHOOL</t>
  </si>
  <si>
    <t>RICHARD MILBURN ACADEMY (AMARILLO)</t>
  </si>
  <si>
    <t>BIG SPRINGS CHARTER SCHOOL</t>
  </si>
  <si>
    <t>CUMBERLAND ACADEMY</t>
  </si>
  <si>
    <t>AZLEWAY CHARTER SCHOOL</t>
  </si>
  <si>
    <t>BRAZOS RIVER CHARTER SCHOOL</t>
  </si>
  <si>
    <t>TREETOPS SCHOOL INTERNATIONAL</t>
  </si>
  <si>
    <t>ARLINGTON CLASSICS ACADEMY</t>
  </si>
  <si>
    <t>FORT WORTH CAN ACADEMY</t>
  </si>
  <si>
    <t>FORT WORTH ACADEMY OF FINE ARTS</t>
  </si>
  <si>
    <t>EDEN PARK ACADEMY</t>
  </si>
  <si>
    <t>NYOS CHARTER SCHOOL</t>
  </si>
  <si>
    <t>TEXAS EMPOWERMENT ACADEMY</t>
  </si>
  <si>
    <t>STAR CHARTER SCHOOL</t>
  </si>
  <si>
    <t>CEDARS INTERNATIONAL ACADEMY</t>
  </si>
  <si>
    <t>AUSTIN CAN ACADEMY CHARTER SCHOOL</t>
  </si>
  <si>
    <t>KIPP AUSTIN COLLEGE PREP</t>
  </si>
  <si>
    <t>GABRIEL TAFOLLA CHARTER SCHOOL</t>
  </si>
  <si>
    <t>RANCH ACADEMY</t>
  </si>
  <si>
    <t>OUTREACH WORD ACADEMY</t>
  </si>
  <si>
    <t>RAVEN SCHOOL</t>
  </si>
  <si>
    <t>BRIGHT IDEAS CHARTER</t>
  </si>
  <si>
    <t xml:space="preserve">Number of Pregnancy Related Students </t>
  </si>
  <si>
    <t>Number Enrolled in Bilingual/ESL</t>
  </si>
  <si>
    <t>Transportation:</t>
  </si>
  <si>
    <t>Regular Program</t>
  </si>
  <si>
    <t>Special Education</t>
  </si>
  <si>
    <t>Career and Technology</t>
  </si>
  <si>
    <t>State Average Adjusted Allotment</t>
  </si>
  <si>
    <t>WINFREE ACADEMY CHARTER SCHOOLS</t>
  </si>
  <si>
    <t>PEAK PREPARATORY SCHOOL</t>
  </si>
  <si>
    <t>BURNHAM WOOD CHARTER SCHOOL DISTRICT</t>
  </si>
  <si>
    <t>YES PREPARATORY PUBLIC SCHOOLS</t>
  </si>
  <si>
    <t>UNIVERSITY OF TEXAS UNIVERSITY CHARTER SCHOOL</t>
  </si>
  <si>
    <t>University of Texas at Austin</t>
  </si>
  <si>
    <t>Chaparral Star Academy, Inc.</t>
  </si>
  <si>
    <t>HARMONY SCIENCE ACADEMY (AUSTIN)</t>
  </si>
  <si>
    <t>Cedars Academy</t>
  </si>
  <si>
    <t>UNIVERSITY OF TEXAS ELEMENTARY CHARTER SCHOOL</t>
  </si>
  <si>
    <t>KIPP Austin College Preparatory School, Inc.</t>
  </si>
  <si>
    <t>ADSI</t>
  </si>
  <si>
    <t>Community Council of Southwest Texas, Inc.</t>
  </si>
  <si>
    <t>Ranch Academy and Life Skills Center (The )</t>
  </si>
  <si>
    <t>Outreach Word Academy</t>
  </si>
  <si>
    <t>Gulf Coast Trades Center, Inc.</t>
  </si>
  <si>
    <t>GATEWAY (STUDENT ALTERNATIVE PROGRAM INC)</t>
  </si>
  <si>
    <t>Bright Ideas School</t>
  </si>
  <si>
    <t>Full-Time Staff (Does not include Administrators)</t>
  </si>
  <si>
    <t>Part-Time Staff  (Does not include Administrators)</t>
  </si>
  <si>
    <t>ONE STOP MULTISERVICE CHARTER SCHOOL</t>
  </si>
  <si>
    <t>TECHNOLOGY EDUCATION CHARTER HIGH SCHOOL</t>
  </si>
  <si>
    <t>MID-VALLEY ACADEMY</t>
  </si>
  <si>
    <t>VANGUARD ACADEMY</t>
  </si>
  <si>
    <t>RISE ACADEMY</t>
  </si>
  <si>
    <t>MIDLAND ACADEMY CHARTER SCHOOL</t>
  </si>
  <si>
    <t>TOTAL - All Grades</t>
  </si>
  <si>
    <t>2010-2011 SFSF - Foundation School Fund Grant  (May Estimated WADA x $120)</t>
  </si>
  <si>
    <t>VISTA DEL FUTURO CHARTER SCHOO</t>
  </si>
  <si>
    <t>BOB HOPE SCHOOL</t>
  </si>
  <si>
    <t xml:space="preserve">2010-11 Special Education Program Transportation Allotment </t>
  </si>
  <si>
    <t xml:space="preserve">2010-11 Career and Technology Program Transportation Allotment </t>
  </si>
  <si>
    <t xml:space="preserve">2010-11 Regular Program Transportation Allotment </t>
  </si>
  <si>
    <t>08_27_2010</t>
  </si>
  <si>
    <t>Transportation Adjustment (Line 7 minus Line 8)</t>
  </si>
  <si>
    <t>2010-2011 Adjusted Minimum Revenue (Line 6 + Line 9 + Line 10 + Line 11)</t>
  </si>
  <si>
    <t>2009-10 State Average HB1 Revenue Per WADA</t>
  </si>
  <si>
    <t>2009-10  HB1 Revenue Per WADA</t>
  </si>
  <si>
    <t>HB1REV_WADA</t>
  </si>
  <si>
    <t>WADA</t>
  </si>
  <si>
    <t>REV11</t>
  </si>
  <si>
    <t>MININC</t>
  </si>
  <si>
    <t>MIN_REV</t>
  </si>
  <si>
    <t>ADJTRN</t>
  </si>
  <si>
    <t>ADJMINREV</t>
  </si>
  <si>
    <t>FM113900</t>
  </si>
  <si>
    <t>MAX_REV</t>
  </si>
  <si>
    <t>FM113715</t>
  </si>
  <si>
    <t>FM113750</t>
  </si>
  <si>
    <t>RACRW</t>
  </si>
  <si>
    <t>2010-2011 Minimum Revenue (Line 4 + Line 5)</t>
  </si>
  <si>
    <t>2010-2011 Base Target Revenue (Greater of Line 1 x Line 3 or Line2 x Line 3)</t>
  </si>
  <si>
    <t>2010-2011 Minimum Increase (Line 3 x $120)</t>
  </si>
  <si>
    <t>2008-2009 Educator Salary Increase ($23.63 x 2008-2009 WADA)</t>
  </si>
  <si>
    <t>2009-2010 Revenue per WADA @ Compressed Tax Rate (Line 22 from 2009-10 ASATR detail)</t>
  </si>
  <si>
    <t xml:space="preserve">Additional State Aid For Tax Reduction (If Line 13 &lt; Line 12 Then Line 12 - Line 13) </t>
  </si>
  <si>
    <t>Reduction of Excess Revenue (If Line 13 &gt; Line 15 Then Line 15 - Line 13)</t>
  </si>
  <si>
    <t>2010-2011 Revenue @ Compressed Tax Rate/RACR (Line 13 + Line 16 + Line 17)</t>
  </si>
  <si>
    <t>2010-2011 Revenue per WADA @ Compressed Tax Rate (RACR/WADA) (Line 18/Line3)</t>
  </si>
  <si>
    <t>FM113230</t>
  </si>
  <si>
    <t>2010-11 Maximum Revenue (Line 3 x Line 14) + (Line 3 x 350)</t>
  </si>
  <si>
    <t>2010-11 New Instructional Facility Allotment</t>
  </si>
  <si>
    <t>STAVG_HB1REV_WADA</t>
  </si>
  <si>
    <t>Total Number of Students Enrolled (Average Membership)</t>
  </si>
  <si>
    <t>Charter School</t>
  </si>
  <si>
    <t>Membership Report</t>
  </si>
  <si>
    <t>Reporting Period</t>
  </si>
  <si>
    <t>Beginning daily membership- (Number of students on current school roll)</t>
  </si>
  <si>
    <t>New Students</t>
  </si>
  <si>
    <t>Student Withdrawals</t>
  </si>
  <si>
    <t xml:space="preserve">Ending daily membership- </t>
  </si>
  <si>
    <t>Absences</t>
  </si>
  <si>
    <t>Days Present</t>
  </si>
  <si>
    <t>Total Ineligible Students Present</t>
  </si>
  <si>
    <t>Eligible Students</t>
  </si>
  <si>
    <t>Instruction Day</t>
  </si>
  <si>
    <t>+</t>
  </si>
  <si>
    <t>-</t>
  </si>
  <si>
    <t>=</t>
  </si>
  <si>
    <t>AVERAGE</t>
  </si>
  <si>
    <t xml:space="preserve">This spreadsheet was designed for a 30 day attendance reporting period. If the charter has more or less than 30 days taught, please </t>
  </si>
  <si>
    <t>delete or add rows as necessary to insure that the totals are accurately calculated. If adding rows, copy the last row with fomulas</t>
  </si>
  <si>
    <t>to all new rows and make sure that the total row incorporates the new rows in the formula.  Make sure to verify that all entries</t>
  </si>
  <si>
    <t>and calculations are correct prior to submission</t>
  </si>
  <si>
    <t xml:space="preserve">  </t>
  </si>
  <si>
    <t>Signature of Superintendent</t>
  </si>
  <si>
    <t>Date</t>
  </si>
  <si>
    <t>RACR</t>
  </si>
  <si>
    <r>
      <t xml:space="preserve">2010-11 Full-time staff </t>
    </r>
    <r>
      <rPr>
        <b/>
        <sz val="8"/>
        <color indexed="8"/>
        <rFont val="Arial"/>
        <family val="2"/>
      </rPr>
      <t xml:space="preserve">(do not include administrators, teachers, librarians, nurses or counselors)  </t>
    </r>
  </si>
  <si>
    <r>
      <t xml:space="preserve">2010-11 Part-time staff  </t>
    </r>
    <r>
      <rPr>
        <b/>
        <sz val="8"/>
        <color indexed="8"/>
        <rFont val="Arial"/>
        <family val="2"/>
      </rPr>
      <t>(do not include administrators, teachers, librarians, nurses or counselors)</t>
    </r>
  </si>
  <si>
    <r>
      <t xml:space="preserve">Special Education Block Grant </t>
    </r>
    <r>
      <rPr>
        <b/>
        <sz val="9"/>
        <color indexed="8"/>
        <rFont val="Arial Narrow"/>
        <family val="2"/>
      </rPr>
      <t>(Spend 55%)</t>
    </r>
  </si>
  <si>
    <r>
      <t xml:space="preserve">Mainstream Special Education </t>
    </r>
    <r>
      <rPr>
        <b/>
        <sz val="8"/>
        <color indexed="8"/>
        <rFont val="Arial Narrow"/>
        <family val="2"/>
      </rPr>
      <t>(Spend 55%)</t>
    </r>
  </si>
  <si>
    <r>
      <t xml:space="preserve">Career &amp; Technology Grant  </t>
    </r>
    <r>
      <rPr>
        <b/>
        <sz val="8"/>
        <color indexed="8"/>
        <rFont val="Arial Narrow"/>
        <family val="2"/>
      </rPr>
      <t>(Spend 60%)</t>
    </r>
  </si>
  <si>
    <r>
      <t xml:space="preserve">Gifted &amp; Talented Op Grant </t>
    </r>
    <r>
      <rPr>
        <b/>
        <sz val="8"/>
        <color indexed="8"/>
        <rFont val="Arial Narrow"/>
        <family val="2"/>
      </rPr>
      <t>(Spend 55%)</t>
    </r>
  </si>
  <si>
    <r>
      <t>Regular Compensatory Ed</t>
    </r>
    <r>
      <rPr>
        <b/>
        <sz val="8"/>
        <color indexed="8"/>
        <rFont val="Arial Narrow"/>
        <family val="2"/>
      </rPr>
      <t xml:space="preserve"> (Spend 55%)</t>
    </r>
  </si>
  <si>
    <r>
      <t xml:space="preserve">Military Allotment </t>
    </r>
    <r>
      <rPr>
        <b/>
        <sz val="8"/>
        <color indexed="8"/>
        <rFont val="Arial Narrow"/>
        <family val="2"/>
      </rPr>
      <t>(Spend 55%)</t>
    </r>
  </si>
  <si>
    <r>
      <t xml:space="preserve">Pregnancy Related Services Allocation </t>
    </r>
    <r>
      <rPr>
        <b/>
        <sz val="8"/>
        <color indexed="8"/>
        <rFont val="Arial Narrow"/>
        <family val="2"/>
      </rPr>
      <t>(Spend 55%)</t>
    </r>
  </si>
  <si>
    <r>
      <t>Bilingual Education Block Grant</t>
    </r>
    <r>
      <rPr>
        <b/>
        <sz val="8"/>
        <color indexed="8"/>
        <rFont val="Arial Narrow"/>
        <family val="2"/>
      </rPr>
      <t xml:space="preserve"> (Spend 55%)</t>
    </r>
  </si>
  <si>
    <t>KOINONIA COMMUNITY LEARNING AC</t>
  </si>
  <si>
    <t>VICTORY PREP</t>
  </si>
  <si>
    <t>Management Accountability Corporation</t>
  </si>
  <si>
    <t>Mid-Year 2010-11</t>
  </si>
  <si>
    <t>Technology Allotment ($29.43 * ADA)</t>
  </si>
  <si>
    <t>FM111221</t>
  </si>
  <si>
    <t>FM111500</t>
  </si>
  <si>
    <t>NEW CHARTER SCHOOL</t>
  </si>
  <si>
    <t>P</t>
  </si>
  <si>
    <t>FM110140</t>
  </si>
  <si>
    <t>FM110110</t>
  </si>
  <si>
    <t>ESTIMATE_TYPE_CD</t>
  </si>
  <si>
    <t>RADA</t>
  </si>
  <si>
    <t>FM111210</t>
  </si>
  <si>
    <t>FM111211</t>
  </si>
  <si>
    <t>FM111212</t>
  </si>
  <si>
    <t>FM111213</t>
  </si>
  <si>
    <t>FM111214</t>
  </si>
  <si>
    <t>FM111215</t>
  </si>
  <si>
    <t>FM111216</t>
  </si>
  <si>
    <t>FM111220</t>
  </si>
  <si>
    <t>FM111218</t>
  </si>
  <si>
    <t>FM111225</t>
  </si>
  <si>
    <t>FM111300</t>
  </si>
  <si>
    <t>FM111226</t>
  </si>
  <si>
    <t>FM111700</t>
  </si>
  <si>
    <t>FM111222</t>
  </si>
  <si>
    <t>FM111750</t>
  </si>
  <si>
    <t>FM111230</t>
  </si>
  <si>
    <t>FM111231</t>
  </si>
  <si>
    <t>FM111232</t>
  </si>
  <si>
    <t>FM111233</t>
  </si>
  <si>
    <t>FM111234</t>
  </si>
  <si>
    <t>FM111235</t>
  </si>
  <si>
    <t>FM111236</t>
  </si>
  <si>
    <t>FM111240</t>
  </si>
  <si>
    <t>FM111238</t>
  </si>
  <si>
    <t>BIL_ADA_TOT_REFINED</t>
  </si>
  <si>
    <t>BIL_ADA</t>
  </si>
  <si>
    <t>FM111245</t>
  </si>
  <si>
    <t>FM111100</t>
  </si>
  <si>
    <t>FM111217</t>
  </si>
  <si>
    <t>FM111600</t>
  </si>
  <si>
    <t>FM111250</t>
  </si>
  <si>
    <t>FM111400</t>
  </si>
  <si>
    <t>FM111900</t>
  </si>
  <si>
    <t>FM113525</t>
  </si>
  <si>
    <t>FM113575</t>
  </si>
  <si>
    <t>FM113595</t>
  </si>
  <si>
    <t>FM113605</t>
  </si>
  <si>
    <t>FM113608</t>
  </si>
  <si>
    <t>FM113615</t>
  </si>
  <si>
    <t>FM113660</t>
  </si>
  <si>
    <t>FM113713</t>
  </si>
  <si>
    <t>FM114199</t>
  </si>
  <si>
    <t>FM115151</t>
  </si>
  <si>
    <t>FM115152</t>
  </si>
  <si>
    <t>FM115167</t>
  </si>
  <si>
    <t>FM119181</t>
  </si>
  <si>
    <t>FM101100</t>
  </si>
  <si>
    <t>SOF_RUN_ID</t>
  </si>
  <si>
    <t>FM104499</t>
  </si>
  <si>
    <t>WADA10</t>
  </si>
  <si>
    <t>FM103900</t>
  </si>
  <si>
    <t>MIN_WADA10</t>
  </si>
  <si>
    <t>ASATR10</t>
  </si>
  <si>
    <t>DRAG10</t>
  </si>
  <si>
    <t>FM111260</t>
  </si>
  <si>
    <t>FM111270</t>
  </si>
  <si>
    <t>FM114472</t>
  </si>
  <si>
    <t>FM113140</t>
  </si>
  <si>
    <t>FM113426</t>
  </si>
  <si>
    <t>FM113520</t>
  </si>
  <si>
    <t>FM113569</t>
  </si>
  <si>
    <t>FM113300</t>
  </si>
  <si>
    <t>FM113330</t>
  </si>
  <si>
    <t>FM114467</t>
  </si>
  <si>
    <t>FM113220</t>
  </si>
  <si>
    <t>FM113400</t>
  </si>
  <si>
    <t>FM113410</t>
  </si>
  <si>
    <t>FM113415</t>
  </si>
  <si>
    <t>FM113425</t>
  </si>
  <si>
    <t>GYA_ADJ</t>
  </si>
  <si>
    <t>GYA_COST</t>
  </si>
  <si>
    <t>FM114495</t>
  </si>
  <si>
    <t>FM115135</t>
  </si>
  <si>
    <t>TIERII</t>
  </si>
  <si>
    <t>FM11TOT</t>
  </si>
  <si>
    <t>HB1REVW_057813</t>
  </si>
  <si>
    <t>WADA057813</t>
  </si>
  <si>
    <t>HB1REVW_057821</t>
  </si>
  <si>
    <t>WADA057821</t>
  </si>
  <si>
    <t>HB1REVW_101846</t>
  </si>
  <si>
    <t>WADA101846</t>
  </si>
  <si>
    <t>HB1REVW_101857</t>
  </si>
  <si>
    <t>WADA101857</t>
  </si>
  <si>
    <t>HB1REVW_123806</t>
  </si>
  <si>
    <t>WADA123806</t>
  </si>
  <si>
    <t>HB1REVW_021804</t>
  </si>
  <si>
    <t>WADA021804</t>
  </si>
  <si>
    <t>HB1REVW_101858</t>
  </si>
  <si>
    <t>WADA101858</t>
  </si>
  <si>
    <t>HB1REVW_227816</t>
  </si>
  <si>
    <t>WADA227816</t>
  </si>
  <si>
    <t>HB1REVW_227822</t>
  </si>
  <si>
    <t>WADA227822</t>
  </si>
  <si>
    <t>TOTWAD</t>
  </si>
  <si>
    <t>RACR10</t>
  </si>
  <si>
    <t>ASATR</t>
  </si>
  <si>
    <t>DRAG</t>
  </si>
  <si>
    <t>FM113650</t>
  </si>
  <si>
    <t>FM114499</t>
  </si>
  <si>
    <t>TSA</t>
  </si>
  <si>
    <t>PEIMS</t>
  </si>
  <si>
    <t>TOT PREK</t>
  </si>
  <si>
    <t>1/2 DAY PREK</t>
  </si>
  <si>
    <t>grant ada</t>
  </si>
  <si>
    <t>SPADA</t>
  </si>
  <si>
    <t>ADJRADA</t>
  </si>
  <si>
    <t>BADA</t>
  </si>
  <si>
    <t>BSPADA</t>
  </si>
  <si>
    <t>ADJBIL</t>
  </si>
  <si>
    <t>003801</t>
  </si>
  <si>
    <t>013801</t>
  </si>
  <si>
    <t>014801</t>
  </si>
  <si>
    <t>014802</t>
  </si>
  <si>
    <t>014803</t>
  </si>
  <si>
    <t>014804</t>
  </si>
  <si>
    <t>015801</t>
  </si>
  <si>
    <t>015802</t>
  </si>
  <si>
    <t>015803</t>
  </si>
  <si>
    <t>015805</t>
  </si>
  <si>
    <t>015806</t>
  </si>
  <si>
    <t>015807</t>
  </si>
  <si>
    <t>015808</t>
  </si>
  <si>
    <t>015809</t>
  </si>
  <si>
    <t>015810</t>
  </si>
  <si>
    <t>LA ESCUELA DE LAS AMERICAS</t>
  </si>
  <si>
    <t>015811</t>
  </si>
  <si>
    <t>015812</t>
  </si>
  <si>
    <t>015813</t>
  </si>
  <si>
    <t>015814</t>
  </si>
  <si>
    <t>015815</t>
  </si>
  <si>
    <t>015816</t>
  </si>
  <si>
    <t>015817</t>
  </si>
  <si>
    <t>015819</t>
  </si>
  <si>
    <t>015820</t>
  </si>
  <si>
    <t>015822</t>
  </si>
  <si>
    <t>015823</t>
  </si>
  <si>
    <t>015824</t>
  </si>
  <si>
    <t>015825</t>
  </si>
  <si>
    <t>015826</t>
  </si>
  <si>
    <t>015827</t>
  </si>
  <si>
    <t>015828</t>
  </si>
  <si>
    <t>015829</t>
  </si>
  <si>
    <t>015830</t>
  </si>
  <si>
    <t>015831</t>
  </si>
  <si>
    <t>015832</t>
  </si>
  <si>
    <t>015833</t>
  </si>
  <si>
    <t>021803</t>
  </si>
  <si>
    <t>HARMONY SCIENCE ACAD (COLLEGE</t>
  </si>
  <si>
    <t>021804</t>
  </si>
  <si>
    <t>024801</t>
  </si>
  <si>
    <t>VALLEY HIGH SCHOOL</t>
  </si>
  <si>
    <t>031801</t>
  </si>
  <si>
    <t>031803</t>
  </si>
  <si>
    <t>046801</t>
  </si>
  <si>
    <t>046802</t>
  </si>
  <si>
    <t>057802</t>
  </si>
  <si>
    <t>057803</t>
  </si>
  <si>
    <t>057804</t>
  </si>
  <si>
    <t>057805</t>
  </si>
  <si>
    <t>057806</t>
  </si>
  <si>
    <t>057807</t>
  </si>
  <si>
    <t>057808</t>
  </si>
  <si>
    <t>057809</t>
  </si>
  <si>
    <t>057810</t>
  </si>
  <si>
    <t>057811</t>
  </si>
  <si>
    <t>057813</t>
  </si>
  <si>
    <t>057814</t>
  </si>
  <si>
    <t>057815</t>
  </si>
  <si>
    <t>057816</t>
  </si>
  <si>
    <t>057817</t>
  </si>
  <si>
    <t>057818</t>
  </si>
  <si>
    <t>057819</t>
  </si>
  <si>
    <t>THE SCHOOL OF LIBERAL ARTS AND</t>
  </si>
  <si>
    <t>057821</t>
  </si>
  <si>
    <t>057825</t>
  </si>
  <si>
    <t>057827</t>
  </si>
  <si>
    <t>057828</t>
  </si>
  <si>
    <t>057829</t>
  </si>
  <si>
    <t>057830</t>
  </si>
  <si>
    <t>057831</t>
  </si>
  <si>
    <t>057832</t>
  </si>
  <si>
    <t>057833</t>
  </si>
  <si>
    <t>057834</t>
  </si>
  <si>
    <t>057835</t>
  </si>
  <si>
    <t>057836</t>
  </si>
  <si>
    <t>057837</t>
  </si>
  <si>
    <t>057838</t>
  </si>
  <si>
    <t>057839</t>
  </si>
  <si>
    <t>057840</t>
  </si>
  <si>
    <t>057841</t>
  </si>
  <si>
    <t>057842</t>
  </si>
  <si>
    <t>057843</t>
  </si>
  <si>
    <t>057844</t>
  </si>
  <si>
    <t>061802</t>
  </si>
  <si>
    <t>061803</t>
  </si>
  <si>
    <t>068801</t>
  </si>
  <si>
    <t>070801</t>
  </si>
  <si>
    <t>071801</t>
  </si>
  <si>
    <t>071803</t>
  </si>
  <si>
    <t>071804</t>
  </si>
  <si>
    <t>EL PASO SCHOOL OF EXCELLENCE</t>
  </si>
  <si>
    <t>071805</t>
  </si>
  <si>
    <t>071806</t>
  </si>
  <si>
    <t>071807</t>
  </si>
  <si>
    <t>SOMERSET CHARTER SCHOOL</t>
  </si>
  <si>
    <t>071808</t>
  </si>
  <si>
    <t>071809</t>
  </si>
  <si>
    <t>072801</t>
  </si>
  <si>
    <t>072802</t>
  </si>
  <si>
    <t>084801</t>
  </si>
  <si>
    <t>084802</t>
  </si>
  <si>
    <t>084804</t>
  </si>
  <si>
    <t>092801</t>
  </si>
  <si>
    <t>101801</t>
  </si>
  <si>
    <t>101802</t>
  </si>
  <si>
    <t>101803</t>
  </si>
  <si>
    <t>101804</t>
  </si>
  <si>
    <t>101805</t>
  </si>
  <si>
    <t>101806</t>
  </si>
  <si>
    <t>101807</t>
  </si>
  <si>
    <t>101809</t>
  </si>
  <si>
    <t>101810</t>
  </si>
  <si>
    <t>101811</t>
  </si>
  <si>
    <t>101812</t>
  </si>
  <si>
    <t>101813</t>
  </si>
  <si>
    <t>101814</t>
  </si>
  <si>
    <t>101815</t>
  </si>
  <si>
    <t>101817</t>
  </si>
  <si>
    <t>101818</t>
  </si>
  <si>
    <t>101819</t>
  </si>
  <si>
    <t>101820</t>
  </si>
  <si>
    <t>101821</t>
  </si>
  <si>
    <t>101822</t>
  </si>
  <si>
    <t>101823</t>
  </si>
  <si>
    <t>101827</t>
  </si>
  <si>
    <t>101828</t>
  </si>
  <si>
    <t>101829</t>
  </si>
  <si>
    <t>101830</t>
  </si>
  <si>
    <t>JESSE JACKSON ACADEMY</t>
  </si>
  <si>
    <t>101831</t>
  </si>
  <si>
    <t>101833</t>
  </si>
  <si>
    <t>101834</t>
  </si>
  <si>
    <t>101837</t>
  </si>
  <si>
    <t>101838</t>
  </si>
  <si>
    <t>101840</t>
  </si>
  <si>
    <t>101842</t>
  </si>
  <si>
    <t>GULF SHORES ACADEMY</t>
  </si>
  <si>
    <t>101843</t>
  </si>
  <si>
    <t>101845</t>
  </si>
  <si>
    <t>101846</t>
  </si>
  <si>
    <t>101847</t>
  </si>
  <si>
    <t>101848</t>
  </si>
  <si>
    <t>101849</t>
  </si>
  <si>
    <t>101850</t>
  </si>
  <si>
    <t>101851</t>
  </si>
  <si>
    <t>101852</t>
  </si>
  <si>
    <t>101853</t>
  </si>
  <si>
    <t>101854</t>
  </si>
  <si>
    <t>101855</t>
  </si>
  <si>
    <t>101856</t>
  </si>
  <si>
    <t>HARMONY SCHOOL OF INNOVATION</t>
  </si>
  <si>
    <t>101857</t>
  </si>
  <si>
    <t>101858</t>
  </si>
  <si>
    <t>101859</t>
  </si>
  <si>
    <t>101860</t>
  </si>
  <si>
    <t>101861</t>
  </si>
  <si>
    <t>101862</t>
  </si>
  <si>
    <t>101863</t>
  </si>
  <si>
    <t>101865</t>
  </si>
  <si>
    <t>105801</t>
  </si>
  <si>
    <t>105802</t>
  </si>
  <si>
    <t>108801</t>
  </si>
  <si>
    <t>108802</t>
  </si>
  <si>
    <t>108804</t>
  </si>
  <si>
    <t>108807</t>
  </si>
  <si>
    <t>108808</t>
  </si>
  <si>
    <t>116801</t>
  </si>
  <si>
    <t>123801</t>
  </si>
  <si>
    <t>123803</t>
  </si>
  <si>
    <t>RICHARD MILBURN ACADEMY (BEAUM</t>
  </si>
  <si>
    <t>123804</t>
  </si>
  <si>
    <t>123805</t>
  </si>
  <si>
    <t>HARMONY SCIENCE ACAD (BEAUMONT</t>
  </si>
  <si>
    <t>123806</t>
  </si>
  <si>
    <t>123807</t>
  </si>
  <si>
    <t>130801</t>
  </si>
  <si>
    <t>141801</t>
  </si>
  <si>
    <t>152801</t>
  </si>
  <si>
    <t>152802</t>
  </si>
  <si>
    <t>152803</t>
  </si>
  <si>
    <t>152805</t>
  </si>
  <si>
    <t>161801</t>
  </si>
  <si>
    <t>161802</t>
  </si>
  <si>
    <t>161805</t>
  </si>
  <si>
    <t>161807</t>
  </si>
  <si>
    <t>165801</t>
  </si>
  <si>
    <t>165802</t>
  </si>
  <si>
    <t>170801</t>
  </si>
  <si>
    <t>174801</t>
  </si>
  <si>
    <t>178801</t>
  </si>
  <si>
    <t>178802</t>
  </si>
  <si>
    <t>178804</t>
  </si>
  <si>
    <t>178807</t>
  </si>
  <si>
    <t>178808</t>
  </si>
  <si>
    <t>178809</t>
  </si>
  <si>
    <t>183801</t>
  </si>
  <si>
    <t>184801</t>
  </si>
  <si>
    <t>188801</t>
  </si>
  <si>
    <t>193801</t>
  </si>
  <si>
    <t>212801</t>
  </si>
  <si>
    <t>212803</t>
  </si>
  <si>
    <t>213801</t>
  </si>
  <si>
    <t>220801</t>
  </si>
  <si>
    <t>220802</t>
  </si>
  <si>
    <t>220804</t>
  </si>
  <si>
    <t>THERESA B LEE ACADEMY</t>
  </si>
  <si>
    <t>220806</t>
  </si>
  <si>
    <t>220808</t>
  </si>
  <si>
    <t>220809</t>
  </si>
  <si>
    <t>220810</t>
  </si>
  <si>
    <t>220811</t>
  </si>
  <si>
    <t>220812</t>
  </si>
  <si>
    <t>220813</t>
  </si>
  <si>
    <t>220814</t>
  </si>
  <si>
    <t>220815</t>
  </si>
  <si>
    <t>220816</t>
  </si>
  <si>
    <t>221801</t>
  </si>
  <si>
    <t>226801</t>
  </si>
  <si>
    <t>227801</t>
  </si>
  <si>
    <t>227803</t>
  </si>
  <si>
    <t>227804</t>
  </si>
  <si>
    <t>227805</t>
  </si>
  <si>
    <t>227806</t>
  </si>
  <si>
    <t>227811</t>
  </si>
  <si>
    <t>FRUIT OF EXCELLENCE</t>
  </si>
  <si>
    <t>227812</t>
  </si>
  <si>
    <t>227814</t>
  </si>
  <si>
    <t>227816</t>
  </si>
  <si>
    <t>227817</t>
  </si>
  <si>
    <t>227818</t>
  </si>
  <si>
    <t>227819</t>
  </si>
  <si>
    <t>227820</t>
  </si>
  <si>
    <t>227821</t>
  </si>
  <si>
    <t>HARMONY SCHOOL OF SCIENCE AUST</t>
  </si>
  <si>
    <t>227822</t>
  </si>
  <si>
    <t>SAILL</t>
  </si>
  <si>
    <t>227823</t>
  </si>
  <si>
    <t>227824</t>
  </si>
  <si>
    <t>232801</t>
  </si>
  <si>
    <t>234801</t>
  </si>
  <si>
    <t>235801</t>
  </si>
  <si>
    <t>236801</t>
  </si>
  <si>
    <t>240801</t>
  </si>
  <si>
    <t>240804</t>
  </si>
  <si>
    <t>243801</t>
  </si>
  <si>
    <t>EYS</t>
  </si>
  <si>
    <r>
      <t>Extended Year Services Special Education (EYS)  Grant</t>
    </r>
    <r>
      <rPr>
        <b/>
        <sz val="8"/>
        <color indexed="8"/>
        <rFont val="Arial Narrow"/>
        <family val="2"/>
      </rPr>
      <t xml:space="preserve"> (Spend 100% of Amount as proposed)</t>
    </r>
  </si>
  <si>
    <t>Advanced C&amp;T FTE</t>
  </si>
  <si>
    <t>Template Date 04/20/2012-Final</t>
  </si>
  <si>
    <t>Total Transportation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</si>
</sst>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_(* #,##0_);_(* \(#,##0\);_(* &quot;-&quot;??_);_(@_)"/>
    <numFmt numFmtId="169" formatCode="#,##0.00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quot;$&quot;* #,##0.0_);_(&quot;$&quot;* \(#,##0.0\);_(&quot;$&quot;* &quot;-&quot;??_);_(@_)"/>
    <numFmt numFmtId="176" formatCode="_(&quot;$&quot;* #,##0.000_);_(&quot;$&quot;* \(#,##0.000\);_(&quot;$&quot;* &quot;-&quot;??_);_(@_)"/>
    <numFmt numFmtId="177" formatCode="_(&quot;$&quot;* #,##0.0000_);_(&quot;$&quot;* \(#,##0.0000\);_(&quot;$&quot;* &quot;-&quot;??_);_(@_)"/>
    <numFmt numFmtId="178" formatCode="m/d/yy;@"/>
    <numFmt numFmtId="179" formatCode="0.0000000"/>
    <numFmt numFmtId="180" formatCode="0.000000"/>
    <numFmt numFmtId="181" formatCode="0.00000"/>
    <numFmt numFmtId="182" formatCode="_(&quot;$&quot;* #,##0.000_);_(&quot;$&quot;* \(#,##0.000\);_(&quot;$&quot;* &quot;-&quot;???_);_(@_)"/>
    <numFmt numFmtId="183" formatCode="mm/dd/yy"/>
    <numFmt numFmtId="184" formatCode="_(* #,##0.0_);_(* \(#,##0.0\);_(* &quot;-&quot;??_);_(@_)"/>
    <numFmt numFmtId="185" formatCode="_(&quot;$&quot;* #,##0.00000_);_(&quot;$&quot;* \(#,##0.00000\);_(&quot;$&quot;* &quot;-&quot;??_);_(@_)"/>
    <numFmt numFmtId="186" formatCode="0.00000000"/>
    <numFmt numFmtId="187" formatCode="0.000000000"/>
    <numFmt numFmtId="188" formatCode="_(* #,##0.000_);_(* \(#,##0.000\);_(* &quot;-&quot;??_);_(@_)"/>
    <numFmt numFmtId="189" formatCode="0.0000000000"/>
    <numFmt numFmtId="190" formatCode="#,##0.000"/>
  </numFmts>
  <fonts count="76">
    <font>
      <sz val="10"/>
      <name val="Arial"/>
      <family val="0"/>
    </font>
    <font>
      <sz val="11"/>
      <color indexed="8"/>
      <name val="Calibri"/>
      <family val="2"/>
    </font>
    <font>
      <b/>
      <sz val="10"/>
      <name val="Arial"/>
      <family val="2"/>
    </font>
    <font>
      <sz val="8"/>
      <name val="Arial"/>
      <family val="2"/>
    </font>
    <font>
      <sz val="10"/>
      <color indexed="8"/>
      <name val="Arial"/>
      <family val="2"/>
    </font>
    <font>
      <b/>
      <sz val="8"/>
      <name val="Arial"/>
      <family val="2"/>
    </font>
    <font>
      <sz val="10"/>
      <color indexed="9"/>
      <name val="Arial"/>
      <family val="2"/>
    </font>
    <font>
      <b/>
      <sz val="12"/>
      <name val="Arial Narrow"/>
      <family val="2"/>
    </font>
    <font>
      <sz val="12"/>
      <name val="Arial Narrow"/>
      <family val="2"/>
    </font>
    <font>
      <b/>
      <sz val="12"/>
      <color indexed="8"/>
      <name val="Arial Narrow"/>
      <family val="2"/>
    </font>
    <font>
      <sz val="10"/>
      <color indexed="10"/>
      <name val="Arial"/>
      <family val="2"/>
    </font>
    <font>
      <b/>
      <sz val="10"/>
      <name val="Arial Narrow"/>
      <family val="2"/>
    </font>
    <font>
      <b/>
      <sz val="8"/>
      <color indexed="10"/>
      <name val="Arial"/>
      <family val="2"/>
    </font>
    <font>
      <sz val="8"/>
      <name val="Tahoma"/>
      <family val="2"/>
    </font>
    <font>
      <b/>
      <sz val="8"/>
      <name val="Tahoma"/>
      <family val="2"/>
    </font>
    <font>
      <b/>
      <sz val="10"/>
      <color indexed="10"/>
      <name val="Arial"/>
      <family val="2"/>
    </font>
    <font>
      <b/>
      <sz val="9"/>
      <color indexed="8"/>
      <name val="Arial Narrow"/>
      <family val="2"/>
    </font>
    <font>
      <b/>
      <sz val="8"/>
      <color indexed="8"/>
      <name val="Arial Narrow"/>
      <family val="2"/>
    </font>
    <font>
      <b/>
      <sz val="11"/>
      <name val="Calibri"/>
      <family val="2"/>
    </font>
    <font>
      <b/>
      <sz val="10"/>
      <name val="Calibri"/>
      <family val="2"/>
    </font>
    <font>
      <sz val="8"/>
      <name val="Verdana"/>
      <family val="2"/>
    </font>
    <font>
      <u val="single"/>
      <sz val="10"/>
      <color indexed="12"/>
      <name val="Arial"/>
      <family val="2"/>
    </font>
    <font>
      <u val="single"/>
      <sz val="10"/>
      <color indexed="61"/>
      <name val="Arial"/>
      <family val="2"/>
    </font>
    <font>
      <sz val="9"/>
      <name val="Arial"/>
      <family val="2"/>
    </font>
    <font>
      <b/>
      <sz val="9"/>
      <name val="Arial"/>
      <family val="2"/>
    </font>
    <font>
      <b/>
      <sz val="9"/>
      <color indexed="10"/>
      <name val="Arial"/>
      <family val="2"/>
    </font>
    <font>
      <sz val="16"/>
      <name val="Arial"/>
      <family val="2"/>
    </font>
    <font>
      <b/>
      <sz val="20"/>
      <name val="Arial"/>
      <family val="2"/>
    </font>
    <font>
      <b/>
      <sz val="8"/>
      <color indexed="8"/>
      <name val="Arial"/>
      <family val="2"/>
    </font>
    <font>
      <sz val="13.5"/>
      <name val="High Tower Text"/>
      <family val="1"/>
    </font>
    <font>
      <sz val="9"/>
      <name val="Tahoma"/>
      <family val="2"/>
    </font>
    <font>
      <b/>
      <sz val="9"/>
      <name val="Tahoma"/>
      <family val="2"/>
    </font>
    <font>
      <b/>
      <u val="single"/>
      <sz val="9"/>
      <name val="Arial"/>
      <family val="2"/>
    </font>
    <font>
      <u val="single"/>
      <sz val="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1"/>
      <name val="Arial"/>
      <family val="2"/>
    </font>
    <font>
      <sz val="11"/>
      <color indexed="21"/>
      <name val="Calibri"/>
      <family val="2"/>
    </font>
    <font>
      <b/>
      <sz val="10"/>
      <color indexed="21"/>
      <name val="Arial"/>
      <family val="2"/>
    </font>
    <font>
      <b/>
      <sz val="8"/>
      <color indexed="21"/>
      <name val="Arial"/>
      <family val="2"/>
    </font>
    <font>
      <b/>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8"/>
      <color rgb="FF00B050"/>
      <name val="Arial"/>
      <family val="2"/>
    </font>
    <font>
      <sz val="11"/>
      <color rgb="FF00B050"/>
      <name val="Calibri"/>
      <family val="2"/>
    </font>
    <font>
      <b/>
      <sz val="8"/>
      <color rgb="FFFF0000"/>
      <name val="Arial"/>
      <family val="2"/>
    </font>
    <font>
      <b/>
      <sz val="10"/>
      <color rgb="FF00B050"/>
      <name val="Arial"/>
      <family val="2"/>
    </font>
    <font>
      <b/>
      <sz val="8"/>
      <color rgb="FF00B050"/>
      <name val="Arial"/>
      <family val="2"/>
    </font>
    <font>
      <sz val="10"/>
      <color theme="0"/>
      <name val="Arial"/>
      <family val="2"/>
    </font>
    <font>
      <b/>
      <sz val="11"/>
      <color rgb="FFFF0000"/>
      <name val="Calibri"/>
      <family val="2"/>
    </font>
    <font>
      <b/>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right style="medium"/>
      <top/>
      <bottom style="medium"/>
    </border>
    <border>
      <left/>
      <right style="medium"/>
      <top/>
      <bottom/>
    </border>
    <border>
      <left style="thin"/>
      <right style="thin"/>
      <top style="medium"/>
      <bottom style="thin"/>
    </border>
    <border>
      <left style="thin"/>
      <right style="thin"/>
      <top style="thin"/>
      <bottom/>
    </border>
    <border>
      <left style="thin"/>
      <right style="thin"/>
      <top/>
      <bottom style="double"/>
    </border>
    <border>
      <left style="thick"/>
      <right style="thick"/>
      <top style="thick"/>
      <bottom style="double"/>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border>
    <border>
      <left style="medium"/>
      <right/>
      <top/>
      <bottom style="medium"/>
    </border>
    <border>
      <left/>
      <right/>
      <top/>
      <bottom style="medium"/>
    </border>
    <border>
      <left>
        <color indexed="63"/>
      </left>
      <right>
        <color indexed="63"/>
      </right>
      <top>
        <color indexed="63"/>
      </top>
      <bottom style="thin"/>
    </border>
    <border>
      <left style="thin"/>
      <right style="thin"/>
      <top style="thin"/>
      <bottom style="double"/>
    </border>
    <border>
      <left style="thin"/>
      <right>
        <color indexed="63"/>
      </right>
      <top>
        <color indexed="63"/>
      </top>
      <bottom>
        <color indexed="63"/>
      </bottom>
    </border>
    <border>
      <left style="medium"/>
      <right style="medium"/>
      <top style="medium"/>
      <bottom/>
    </border>
    <border>
      <left style="medium"/>
      <right style="medium"/>
      <top/>
      <bottom/>
    </border>
    <border>
      <left style="medium"/>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15"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36" fillId="23" borderId="0" applyNumberFormat="0" applyBorder="0" applyAlignment="0" applyProtection="0"/>
    <xf numFmtId="0" fontId="58" fillId="24" borderId="1" applyNumberFormat="0" applyAlignment="0" applyProtection="0"/>
    <xf numFmtId="0" fontId="59"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61" fillId="2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62" fillId="27" borderId="1" applyNumberFormat="0" applyAlignment="0" applyProtection="0"/>
    <xf numFmtId="0" fontId="63" fillId="0" borderId="6" applyNumberFormat="0" applyFill="0" applyAlignment="0" applyProtection="0"/>
    <xf numFmtId="0" fontId="64" fillId="28" borderId="0" applyNumberFormat="0" applyBorder="0" applyAlignment="0" applyProtection="0"/>
    <xf numFmtId="0" fontId="0" fillId="0" borderId="0">
      <alignment/>
      <protection/>
    </xf>
    <xf numFmtId="0" fontId="0" fillId="29" borderId="7" applyNumberFormat="0" applyFont="0" applyAlignment="0" applyProtection="0"/>
    <xf numFmtId="0" fontId="65" fillId="24"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7">
    <xf numFmtId="0" fontId="0" fillId="0" borderId="0" xfId="0" applyAlignment="1">
      <alignment/>
    </xf>
    <xf numFmtId="0" fontId="2" fillId="30" borderId="10" xfId="0" applyFont="1" applyFill="1" applyBorder="1" applyAlignment="1" applyProtection="1">
      <alignment horizontal="center" vertical="center" wrapText="1"/>
      <protection/>
    </xf>
    <xf numFmtId="167" fontId="0" fillId="0" borderId="0" xfId="0" applyNumberFormat="1" applyAlignment="1">
      <alignment/>
    </xf>
    <xf numFmtId="0" fontId="2" fillId="0" borderId="0" xfId="0" applyNumberFormat="1" applyFont="1" applyAlignment="1">
      <alignment/>
    </xf>
    <xf numFmtId="0" fontId="0" fillId="0" borderId="0" xfId="0" applyNumberFormat="1" applyAlignment="1">
      <alignment/>
    </xf>
    <xf numFmtId="0" fontId="2" fillId="0" borderId="0" xfId="0" applyNumberFormat="1" applyFont="1" applyFill="1" applyAlignment="1">
      <alignment/>
    </xf>
    <xf numFmtId="0" fontId="0" fillId="0" borderId="0" xfId="0" applyNumberFormat="1" applyFill="1" applyAlignment="1">
      <alignment/>
    </xf>
    <xf numFmtId="165" fontId="0" fillId="0" borderId="0" xfId="0" applyNumberFormat="1" applyAlignment="1">
      <alignment/>
    </xf>
    <xf numFmtId="165" fontId="0" fillId="0" borderId="0" xfId="0" applyNumberFormat="1" applyFill="1" applyAlignment="1">
      <alignment/>
    </xf>
    <xf numFmtId="0" fontId="0" fillId="0" borderId="0" xfId="0" applyFill="1" applyAlignment="1">
      <alignment/>
    </xf>
    <xf numFmtId="0" fontId="3" fillId="0" borderId="0" xfId="0" applyFont="1" applyAlignment="1">
      <alignment/>
    </xf>
    <xf numFmtId="166" fontId="0" fillId="0" borderId="0" xfId="44" applyNumberFormat="1" applyFont="1" applyAlignment="1">
      <alignment/>
    </xf>
    <xf numFmtId="166" fontId="0" fillId="0" borderId="0" xfId="0" applyNumberFormat="1" applyAlignment="1">
      <alignment/>
    </xf>
    <xf numFmtId="166" fontId="6" fillId="0" borderId="0" xfId="44" applyNumberFormat="1" applyFont="1" applyAlignment="1">
      <alignment/>
    </xf>
    <xf numFmtId="166" fontId="6" fillId="0" borderId="0" xfId="0" applyNumberFormat="1" applyFont="1" applyAlignment="1">
      <alignment/>
    </xf>
    <xf numFmtId="0" fontId="7" fillId="31" borderId="11" xfId="0" applyFont="1" applyFill="1" applyBorder="1" applyAlignment="1" applyProtection="1">
      <alignment/>
      <protection/>
    </xf>
    <xf numFmtId="0" fontId="7" fillId="31" borderId="10" xfId="0" applyFont="1" applyFill="1" applyBorder="1" applyAlignment="1" applyProtection="1">
      <alignment/>
      <protection/>
    </xf>
    <xf numFmtId="0" fontId="7" fillId="31" borderId="10" xfId="0" applyFont="1" applyFill="1" applyBorder="1" applyAlignment="1" applyProtection="1">
      <alignment horizontal="left" indent="1"/>
      <protection/>
    </xf>
    <xf numFmtId="164" fontId="7" fillId="31" borderId="10" xfId="0" applyNumberFormat="1" applyFont="1" applyFill="1" applyBorder="1" applyAlignment="1" applyProtection="1">
      <alignment/>
      <protection/>
    </xf>
    <xf numFmtId="0" fontId="10" fillId="0" borderId="0" xfId="0" applyNumberFormat="1" applyFont="1" applyFill="1" applyAlignment="1">
      <alignment/>
    </xf>
    <xf numFmtId="167" fontId="10" fillId="0" borderId="0" xfId="0" applyNumberFormat="1" applyFont="1" applyAlignment="1">
      <alignment/>
    </xf>
    <xf numFmtId="165" fontId="10" fillId="0" borderId="0" xfId="0" applyNumberFormat="1" applyFont="1" applyFill="1" applyAlignment="1">
      <alignment/>
    </xf>
    <xf numFmtId="165" fontId="10" fillId="0" borderId="0" xfId="0" applyNumberFormat="1" applyFont="1" applyAlignment="1">
      <alignment/>
    </xf>
    <xf numFmtId="0" fontId="10" fillId="0" borderId="0" xfId="0" applyNumberFormat="1" applyFont="1" applyAlignment="1">
      <alignment/>
    </xf>
    <xf numFmtId="0" fontId="7" fillId="0" borderId="10" xfId="0" applyFont="1" applyFill="1" applyBorder="1" applyAlignment="1" applyProtection="1">
      <alignment/>
      <protection/>
    </xf>
    <xf numFmtId="0" fontId="7" fillId="0" borderId="10" xfId="0" applyFont="1" applyFill="1" applyBorder="1" applyAlignment="1" applyProtection="1">
      <alignment horizontal="left"/>
      <protection/>
    </xf>
    <xf numFmtId="0" fontId="9" fillId="0" borderId="10" xfId="0" applyNumberFormat="1" applyFont="1" applyFill="1" applyBorder="1" applyAlignment="1" applyProtection="1">
      <alignment/>
      <protection/>
    </xf>
    <xf numFmtId="0" fontId="9"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indent="1"/>
      <protection/>
    </xf>
    <xf numFmtId="166" fontId="7" fillId="0" borderId="10" xfId="44" applyNumberFormat="1" applyFont="1" applyFill="1" applyBorder="1" applyAlignment="1" applyProtection="1">
      <alignment/>
      <protection/>
    </xf>
    <xf numFmtId="0" fontId="3" fillId="0" borderId="0" xfId="0" applyFont="1" applyFill="1" applyAlignment="1">
      <alignment/>
    </xf>
    <xf numFmtId="167" fontId="3" fillId="0" borderId="10" xfId="0" applyNumberFormat="1" applyFont="1" applyFill="1" applyBorder="1" applyAlignment="1" quotePrefix="1">
      <alignment/>
    </xf>
    <xf numFmtId="0" fontId="3" fillId="0" borderId="10" xfId="0" applyNumberFormat="1" applyFont="1" applyFill="1" applyBorder="1" applyAlignment="1" quotePrefix="1">
      <alignment wrapText="1"/>
    </xf>
    <xf numFmtId="0" fontId="5" fillId="24" borderId="10" xfId="0" applyNumberFormat="1" applyFont="1" applyFill="1" applyBorder="1" applyAlignment="1" quotePrefix="1">
      <alignment horizontal="center" vertical="center" wrapText="1"/>
    </xf>
    <xf numFmtId="0" fontId="5" fillId="24" borderId="10" xfId="0" applyNumberFormat="1" applyFont="1" applyFill="1" applyBorder="1" applyAlignment="1">
      <alignment horizontal="center" vertical="center" wrapText="1"/>
    </xf>
    <xf numFmtId="167" fontId="2" fillId="24" borderId="10" xfId="0" applyNumberFormat="1" applyFont="1" applyFill="1" applyBorder="1" applyAlignment="1">
      <alignment horizontal="center"/>
    </xf>
    <xf numFmtId="0" fontId="2" fillId="24" borderId="10" xfId="0" applyFont="1" applyFill="1" applyBorder="1" applyAlignment="1">
      <alignment horizontal="center"/>
    </xf>
    <xf numFmtId="0" fontId="2" fillId="24" borderId="10" xfId="0" applyFont="1" applyFill="1" applyBorder="1" applyAlignment="1">
      <alignment horizontal="center"/>
    </xf>
    <xf numFmtId="14" fontId="5" fillId="24" borderId="10" xfId="0" applyNumberFormat="1" applyFont="1" applyFill="1" applyBorder="1" applyAlignment="1">
      <alignment horizontal="center"/>
    </xf>
    <xf numFmtId="0" fontId="11" fillId="0" borderId="10" xfId="0" applyFont="1" applyFill="1" applyBorder="1" applyAlignment="1" applyProtection="1">
      <alignment/>
      <protection/>
    </xf>
    <xf numFmtId="0" fontId="3" fillId="0" borderId="0" xfId="0" applyFont="1" applyAlignment="1">
      <alignment wrapText="1"/>
    </xf>
    <xf numFmtId="0" fontId="3" fillId="0" borderId="10" xfId="0" applyFont="1" applyFill="1" applyBorder="1" applyAlignment="1">
      <alignment/>
    </xf>
    <xf numFmtId="0" fontId="7" fillId="24" borderId="12" xfId="0" applyFont="1" applyFill="1" applyBorder="1" applyAlignment="1" applyProtection="1">
      <alignment horizontal="center" vertical="center"/>
      <protection/>
    </xf>
    <xf numFmtId="167" fontId="7" fillId="24" borderId="13" xfId="0" applyNumberFormat="1" applyFont="1" applyFill="1" applyBorder="1" applyAlignment="1" applyProtection="1">
      <alignment horizontal="center" vertical="center"/>
      <protection/>
    </xf>
    <xf numFmtId="0" fontId="7" fillId="24" borderId="13" xfId="0" applyFont="1" applyFill="1" applyBorder="1" applyAlignment="1" applyProtection="1">
      <alignment horizontal="center" vertical="center"/>
      <protection/>
    </xf>
    <xf numFmtId="0" fontId="3" fillId="0" borderId="10" xfId="0" applyNumberFormat="1" applyFont="1" applyFill="1" applyBorder="1" applyAlignment="1">
      <alignment wrapText="1"/>
    </xf>
    <xf numFmtId="164" fontId="7" fillId="0" borderId="14" xfId="0" applyNumberFormat="1" applyFont="1" applyFill="1" applyBorder="1" applyAlignment="1" applyProtection="1">
      <alignment/>
      <protection locked="0"/>
    </xf>
    <xf numFmtId="166" fontId="7" fillId="0" borderId="15" xfId="44" applyNumberFormat="1" applyFont="1" applyFill="1" applyBorder="1" applyAlignment="1" applyProtection="1">
      <alignment/>
      <protection/>
    </xf>
    <xf numFmtId="0" fontId="5" fillId="0" borderId="0" xfId="0" applyFont="1" applyAlignment="1">
      <alignment horizontal="center"/>
    </xf>
    <xf numFmtId="0" fontId="5" fillId="0" borderId="0" xfId="0" applyFont="1" applyAlignment="1">
      <alignment/>
    </xf>
    <xf numFmtId="167" fontId="3" fillId="0" borderId="10" xfId="0" applyNumberFormat="1" applyFont="1" applyBorder="1" applyAlignment="1" quotePrefix="1">
      <alignment/>
    </xf>
    <xf numFmtId="0" fontId="3" fillId="0" borderId="10" xfId="0" applyNumberFormat="1" applyFont="1" applyBorder="1" applyAlignment="1" quotePrefix="1">
      <alignment wrapText="1"/>
    </xf>
    <xf numFmtId="166" fontId="5" fillId="0" borderId="0" xfId="44" applyNumberFormat="1" applyFont="1" applyAlignment="1">
      <alignment horizontal="center"/>
    </xf>
    <xf numFmtId="166" fontId="5" fillId="0" borderId="0" xfId="0" applyNumberFormat="1" applyFont="1" applyAlignment="1">
      <alignment horizontal="center"/>
    </xf>
    <xf numFmtId="0" fontId="0" fillId="0" borderId="10" xfId="0" applyBorder="1" applyAlignment="1">
      <alignment/>
    </xf>
    <xf numFmtId="166" fontId="5" fillId="0" borderId="0" xfId="0" applyNumberFormat="1" applyFont="1" applyFill="1" applyAlignment="1">
      <alignment horizontal="center"/>
    </xf>
    <xf numFmtId="43" fontId="5" fillId="0" borderId="0" xfId="0" applyNumberFormat="1" applyFont="1" applyFill="1" applyAlignment="1">
      <alignment horizontal="center"/>
    </xf>
    <xf numFmtId="0" fontId="4" fillId="0" borderId="10" xfId="0" applyNumberFormat="1" applyFont="1" applyFill="1" applyBorder="1" applyAlignment="1" applyProtection="1">
      <alignment vertical="center" wrapText="1"/>
      <protection/>
    </xf>
    <xf numFmtId="0" fontId="0" fillId="31" borderId="10" xfId="0" applyFont="1" applyFill="1" applyBorder="1" applyAlignment="1" applyProtection="1">
      <alignment/>
      <protection/>
    </xf>
    <xf numFmtId="0" fontId="2" fillId="31" borderId="10" xfId="0" applyFont="1" applyFill="1" applyBorder="1" applyAlignment="1" applyProtection="1">
      <alignment/>
      <protection/>
    </xf>
    <xf numFmtId="0" fontId="0" fillId="31" borderId="10" xfId="0" applyFont="1" applyFill="1" applyBorder="1" applyAlignment="1" applyProtection="1">
      <alignment horizontal="left" indent="1"/>
      <protection/>
    </xf>
    <xf numFmtId="0" fontId="0" fillId="31" borderId="10" xfId="0" applyFont="1" applyFill="1" applyBorder="1" applyAlignment="1" applyProtection="1">
      <alignment horizontal="left" wrapText="1" indent="1"/>
      <protection/>
    </xf>
    <xf numFmtId="0" fontId="2" fillId="24" borderId="11" xfId="0" applyFont="1" applyFill="1" applyBorder="1" applyAlignment="1" applyProtection="1">
      <alignment/>
      <protection/>
    </xf>
    <xf numFmtId="10" fontId="2" fillId="31" borderId="10" xfId="0" applyNumberFormat="1" applyFont="1" applyFill="1" applyBorder="1" applyAlignment="1" applyProtection="1">
      <alignment horizontal="center" vertical="center" wrapText="1"/>
      <protection/>
    </xf>
    <xf numFmtId="166" fontId="7" fillId="24" borderId="10" xfId="44" applyNumberFormat="1" applyFont="1" applyFill="1" applyBorder="1" applyAlignment="1" applyProtection="1">
      <alignment/>
      <protection/>
    </xf>
    <xf numFmtId="166" fontId="7" fillId="24" borderId="15" xfId="44" applyNumberFormat="1" applyFont="1" applyFill="1" applyBorder="1" applyAlignment="1" applyProtection="1">
      <alignment/>
      <protection/>
    </xf>
    <xf numFmtId="164" fontId="9" fillId="0" borderId="10" xfId="0" applyNumberFormat="1" applyFont="1" applyFill="1" applyBorder="1" applyAlignment="1" applyProtection="1">
      <alignment horizontal="right"/>
      <protection/>
    </xf>
    <xf numFmtId="0" fontId="2" fillId="24" borderId="10" xfId="0" applyFont="1" applyFill="1" applyBorder="1" applyAlignment="1" applyProtection="1">
      <alignment/>
      <protection/>
    </xf>
    <xf numFmtId="10" fontId="2" fillId="24" borderId="10" xfId="0" applyNumberFormat="1" applyFont="1" applyFill="1" applyBorder="1" applyAlignment="1" applyProtection="1">
      <alignment horizontal="center" vertical="center" wrapText="1"/>
      <protection/>
    </xf>
    <xf numFmtId="0" fontId="2" fillId="24" borderId="0" xfId="0" applyFont="1" applyFill="1" applyBorder="1" applyAlignment="1" applyProtection="1">
      <alignment/>
      <protection/>
    </xf>
    <xf numFmtId="0" fontId="0" fillId="0" borderId="10" xfId="0" applyNumberFormat="1" applyFill="1" applyBorder="1" applyAlignment="1">
      <alignment wrapText="1"/>
    </xf>
    <xf numFmtId="0" fontId="3" fillId="0" borderId="10" xfId="0" applyNumberFormat="1" applyFont="1" applyBorder="1" applyAlignment="1">
      <alignment wrapText="1"/>
    </xf>
    <xf numFmtId="0" fontId="0" fillId="0" borderId="0" xfId="0" applyAlignment="1" applyProtection="1">
      <alignment/>
      <protection/>
    </xf>
    <xf numFmtId="0" fontId="2" fillId="24" borderId="15" xfId="0" applyFont="1" applyFill="1" applyBorder="1" applyAlignment="1" applyProtection="1">
      <alignment horizontal="center" wrapText="1"/>
      <protection/>
    </xf>
    <xf numFmtId="166" fontId="2" fillId="0" borderId="10" xfId="44" applyNumberFormat="1" applyFont="1" applyBorder="1" applyAlignment="1" applyProtection="1">
      <alignment/>
      <protection/>
    </xf>
    <xf numFmtId="164" fontId="7" fillId="0" borderId="11" xfId="0" applyNumberFormat="1" applyFont="1" applyFill="1" applyBorder="1" applyAlignment="1" applyProtection="1">
      <alignment/>
      <protection locked="0"/>
    </xf>
    <xf numFmtId="0" fontId="9" fillId="24" borderId="10" xfId="0" applyNumberFormat="1" applyFont="1" applyFill="1" applyBorder="1" applyAlignment="1" applyProtection="1">
      <alignment horizontal="center"/>
      <protection/>
    </xf>
    <xf numFmtId="0" fontId="9" fillId="24" borderId="10" xfId="0" applyNumberFormat="1" applyFont="1" applyFill="1" applyBorder="1" applyAlignment="1" applyProtection="1">
      <alignment horizontal="left" indent="9"/>
      <protection/>
    </xf>
    <xf numFmtId="166" fontId="7" fillId="24" borderId="16" xfId="44" applyNumberFormat="1" applyFont="1" applyFill="1" applyBorder="1" applyAlignment="1" applyProtection="1">
      <alignment/>
      <protection/>
    </xf>
    <xf numFmtId="0" fontId="9" fillId="24" borderId="10" xfId="0" applyNumberFormat="1" applyFont="1" applyFill="1" applyBorder="1" applyAlignment="1" applyProtection="1">
      <alignment horizontal="left"/>
      <protection/>
    </xf>
    <xf numFmtId="37" fontId="7" fillId="24" borderId="10" xfId="0" applyNumberFormat="1" applyFont="1" applyFill="1" applyBorder="1" applyAlignment="1" applyProtection="1">
      <alignment/>
      <protection/>
    </xf>
    <xf numFmtId="0" fontId="7" fillId="24" borderId="10" xfId="0" applyFont="1" applyFill="1" applyBorder="1" applyAlignment="1" applyProtection="1">
      <alignment/>
      <protection/>
    </xf>
    <xf numFmtId="0" fontId="7" fillId="24" borderId="10" xfId="0" applyFont="1" applyFill="1" applyBorder="1" applyAlignment="1" applyProtection="1">
      <alignment horizontal="left" indent="3"/>
      <protection/>
    </xf>
    <xf numFmtId="0" fontId="8" fillId="24" borderId="10" xfId="0" applyFont="1" applyFill="1" applyBorder="1" applyAlignment="1" applyProtection="1">
      <alignment/>
      <protection/>
    </xf>
    <xf numFmtId="44" fontId="0" fillId="0" borderId="0" xfId="44" applyFont="1" applyAlignment="1">
      <alignment/>
    </xf>
    <xf numFmtId="167" fontId="5" fillId="32" borderId="10" xfId="0" applyNumberFormat="1" applyFont="1" applyFill="1" applyBorder="1" applyAlignment="1" quotePrefix="1">
      <alignment/>
    </xf>
    <xf numFmtId="0" fontId="19" fillId="0" borderId="10" xfId="0" applyFont="1" applyBorder="1" applyAlignment="1">
      <alignment/>
    </xf>
    <xf numFmtId="0" fontId="19" fillId="0" borderId="10" xfId="0" applyFont="1" applyBorder="1" applyAlignment="1">
      <alignment wrapText="1"/>
    </xf>
    <xf numFmtId="166" fontId="19" fillId="0" borderId="10" xfId="44" applyNumberFormat="1" applyFont="1" applyBorder="1" applyAlignment="1">
      <alignment wrapText="1"/>
    </xf>
    <xf numFmtId="166" fontId="18" fillId="0" borderId="10" xfId="44" applyNumberFormat="1" applyFont="1" applyFill="1" applyBorder="1" applyAlignment="1">
      <alignment/>
    </xf>
    <xf numFmtId="0" fontId="12" fillId="0" borderId="0" xfId="0" applyFont="1" applyFill="1" applyAlignment="1">
      <alignment/>
    </xf>
    <xf numFmtId="167" fontId="12" fillId="30" borderId="10" xfId="0" applyNumberFormat="1" applyFont="1" applyFill="1" applyBorder="1" applyAlignment="1" quotePrefix="1">
      <alignment/>
    </xf>
    <xf numFmtId="0" fontId="12" fillId="30" borderId="10" xfId="0" applyNumberFormat="1" applyFont="1" applyFill="1" applyBorder="1" applyAlignment="1" quotePrefix="1">
      <alignment wrapText="1"/>
    </xf>
    <xf numFmtId="0" fontId="12" fillId="30" borderId="10" xfId="0" applyNumberFormat="1" applyFont="1" applyFill="1" applyBorder="1" applyAlignment="1">
      <alignment wrapText="1"/>
    </xf>
    <xf numFmtId="0" fontId="12" fillId="30" borderId="10" xfId="0" applyFont="1" applyFill="1" applyBorder="1" applyAlignment="1">
      <alignment/>
    </xf>
    <xf numFmtId="0" fontId="15" fillId="0" borderId="10" xfId="0" applyFont="1" applyFill="1" applyBorder="1" applyAlignment="1">
      <alignment wrapText="1"/>
    </xf>
    <xf numFmtId="0" fontId="15" fillId="0" borderId="10" xfId="0" applyFont="1" applyFill="1" applyBorder="1" applyAlignment="1">
      <alignment/>
    </xf>
    <xf numFmtId="0" fontId="2" fillId="19" borderId="10" xfId="0" applyFont="1" applyFill="1" applyBorder="1" applyAlignment="1" applyProtection="1">
      <alignment/>
      <protection/>
    </xf>
    <xf numFmtId="0" fontId="0" fillId="19" borderId="10" xfId="0" applyFill="1" applyBorder="1" applyAlignment="1">
      <alignment/>
    </xf>
    <xf numFmtId="0" fontId="0" fillId="19" borderId="10" xfId="0" applyFont="1" applyFill="1" applyBorder="1" applyAlignment="1">
      <alignment/>
    </xf>
    <xf numFmtId="44" fontId="18" fillId="0" borderId="10" xfId="44" applyFont="1" applyFill="1" applyBorder="1" applyAlignment="1">
      <alignment/>
    </xf>
    <xf numFmtId="166" fontId="18" fillId="0" borderId="10" xfId="0" applyNumberFormat="1" applyFont="1" applyFill="1" applyBorder="1" applyAlignment="1">
      <alignment/>
    </xf>
    <xf numFmtId="166" fontId="18" fillId="0" borderId="10" xfId="44" applyNumberFormat="1" applyFont="1" applyFill="1" applyBorder="1" applyAlignment="1" quotePrefix="1">
      <alignment/>
    </xf>
    <xf numFmtId="166" fontId="18" fillId="0" borderId="10" xfId="44" applyNumberFormat="1" applyFont="1" applyFill="1" applyBorder="1" applyAlignment="1">
      <alignment/>
    </xf>
    <xf numFmtId="0" fontId="12" fillId="30" borderId="10" xfId="0" applyFont="1" applyFill="1" applyBorder="1" applyAlignment="1">
      <alignment/>
    </xf>
    <xf numFmtId="0" fontId="0" fillId="0" borderId="10" xfId="0" applyFont="1" applyBorder="1" applyAlignment="1">
      <alignment/>
    </xf>
    <xf numFmtId="9" fontId="2" fillId="31" borderId="10" xfId="60" applyFont="1" applyFill="1" applyBorder="1" applyAlignment="1" applyProtection="1">
      <alignment/>
      <protection locked="0"/>
    </xf>
    <xf numFmtId="0" fontId="2" fillId="0" borderId="10" xfId="0" applyFont="1" applyBorder="1" applyAlignment="1" applyProtection="1">
      <alignment/>
      <protection locked="0"/>
    </xf>
    <xf numFmtId="0" fontId="2" fillId="0" borderId="11" xfId="0" applyFont="1" applyFill="1" applyBorder="1" applyAlignment="1" applyProtection="1">
      <alignment/>
      <protection locked="0"/>
    </xf>
    <xf numFmtId="0" fontId="0" fillId="24" borderId="10" xfId="0" applyFont="1" applyFill="1" applyBorder="1" applyAlignment="1" applyProtection="1">
      <alignment/>
      <protection locked="0"/>
    </xf>
    <xf numFmtId="0" fontId="5" fillId="30" borderId="10" xfId="0" applyFont="1" applyFill="1" applyBorder="1" applyAlignment="1" applyProtection="1">
      <alignment horizontal="center" wrapText="1"/>
      <protection/>
    </xf>
    <xf numFmtId="0" fontId="2" fillId="0" borderId="11" xfId="0" applyFont="1" applyBorder="1" applyAlignment="1" applyProtection="1">
      <alignment/>
      <protection locked="0"/>
    </xf>
    <xf numFmtId="3" fontId="0" fillId="0" borderId="0" xfId="0" applyNumberFormat="1" applyAlignment="1">
      <alignment/>
    </xf>
    <xf numFmtId="0" fontId="68" fillId="0" borderId="0" xfId="0" applyFont="1" applyFill="1" applyAlignment="1">
      <alignment/>
    </xf>
    <xf numFmtId="0" fontId="69" fillId="0" borderId="0" xfId="0" applyFont="1" applyAlignment="1">
      <alignment/>
    </xf>
    <xf numFmtId="0" fontId="70" fillId="33" borderId="10" xfId="0" applyNumberFormat="1" applyFont="1" applyFill="1" applyBorder="1" applyAlignment="1" quotePrefix="1">
      <alignment wrapText="1"/>
    </xf>
    <xf numFmtId="0" fontId="71" fillId="33" borderId="0" xfId="0" applyFont="1" applyFill="1" applyAlignment="1">
      <alignment/>
    </xf>
    <xf numFmtId="167" fontId="72" fillId="33" borderId="10" xfId="0" applyNumberFormat="1" applyFont="1" applyFill="1" applyBorder="1" applyAlignment="1" quotePrefix="1">
      <alignment/>
    </xf>
    <xf numFmtId="0" fontId="72" fillId="33" borderId="10" xfId="0" applyNumberFormat="1" applyFont="1" applyFill="1" applyBorder="1" applyAlignment="1" quotePrefix="1">
      <alignment wrapText="1"/>
    </xf>
    <xf numFmtId="0" fontId="72" fillId="33" borderId="10" xfId="0" applyFont="1" applyFill="1" applyBorder="1" applyAlignment="1">
      <alignment/>
    </xf>
    <xf numFmtId="0" fontId="19" fillId="0" borderId="10" xfId="0" applyFont="1" applyFill="1" applyBorder="1" applyAlignment="1">
      <alignment wrapText="1"/>
    </xf>
    <xf numFmtId="0" fontId="0" fillId="31" borderId="10" xfId="0" applyFont="1" applyFill="1" applyBorder="1" applyAlignment="1" applyProtection="1">
      <alignment/>
      <protection/>
    </xf>
    <xf numFmtId="0" fontId="26" fillId="0" borderId="0" xfId="0" applyFont="1" applyAlignment="1" applyProtection="1">
      <alignment/>
      <protection locked="0"/>
    </xf>
    <xf numFmtId="0" fontId="26" fillId="0" borderId="0" xfId="0" applyFont="1" applyAlignment="1" applyProtection="1">
      <alignment horizontal="centerContinuous"/>
      <protection locked="0"/>
    </xf>
    <xf numFmtId="0" fontId="26" fillId="0" borderId="0" xfId="0" applyFont="1" applyAlignment="1" applyProtection="1">
      <alignment/>
      <protection locked="0"/>
    </xf>
    <xf numFmtId="0" fontId="26" fillId="0" borderId="0" xfId="0" applyFont="1" applyAlignment="1" applyProtection="1">
      <alignment horizontal="left"/>
      <protection locked="0"/>
    </xf>
    <xf numFmtId="0" fontId="0" fillId="0" borderId="10" xfId="0" applyBorder="1" applyAlignment="1">
      <alignment wrapText="1"/>
    </xf>
    <xf numFmtId="0" fontId="0" fillId="0" borderId="10" xfId="0" applyBorder="1" applyAlignment="1">
      <alignment horizontal="center" wrapText="1"/>
    </xf>
    <xf numFmtId="0" fontId="2" fillId="0" borderId="10" xfId="0" applyFont="1" applyBorder="1" applyAlignment="1">
      <alignment horizontal="center"/>
    </xf>
    <xf numFmtId="0" fontId="27" fillId="0" borderId="10" xfId="0" applyFont="1" applyBorder="1" applyAlignment="1" quotePrefix="1">
      <alignment horizontal="center"/>
    </xf>
    <xf numFmtId="183" fontId="0" fillId="0" borderId="10" xfId="0" applyNumberFormat="1" applyBorder="1" applyAlignment="1" applyProtection="1">
      <alignment horizontal="left"/>
      <protection locked="0"/>
    </xf>
    <xf numFmtId="0" fontId="0" fillId="0" borderId="10" xfId="0" applyBorder="1" applyAlignment="1" applyProtection="1">
      <alignment horizontal="left"/>
      <protection locked="0"/>
    </xf>
    <xf numFmtId="0" fontId="10" fillId="0" borderId="10" xfId="0" applyFont="1" applyBorder="1" applyAlignment="1">
      <alignment horizontal="left"/>
    </xf>
    <xf numFmtId="0" fontId="10" fillId="0" borderId="10" xfId="0" applyFont="1" applyBorder="1" applyAlignment="1" applyProtection="1">
      <alignment horizontal="left"/>
      <protection/>
    </xf>
    <xf numFmtId="183" fontId="0" fillId="0" borderId="10" xfId="0" applyNumberFormat="1" applyFill="1" applyBorder="1" applyAlignment="1" applyProtection="1">
      <alignment horizontal="left"/>
      <protection locked="0"/>
    </xf>
    <xf numFmtId="0" fontId="10" fillId="0" borderId="10" xfId="0" applyFont="1" applyFill="1" applyBorder="1" applyAlignment="1" applyProtection="1">
      <alignment horizontal="left"/>
      <protection/>
    </xf>
    <xf numFmtId="0" fontId="0" fillId="0" borderId="10" xfId="0" applyFill="1" applyBorder="1" applyAlignment="1" applyProtection="1">
      <alignment horizontal="left"/>
      <protection locked="0"/>
    </xf>
    <xf numFmtId="0" fontId="10" fillId="0" borderId="10" xfId="0" applyFont="1" applyFill="1" applyBorder="1" applyAlignment="1">
      <alignment horizontal="left"/>
    </xf>
    <xf numFmtId="0" fontId="10" fillId="0" borderId="10" xfId="0" applyFont="1" applyFill="1" applyBorder="1" applyAlignment="1" applyProtection="1">
      <alignment horizontal="left"/>
      <protection locked="0"/>
    </xf>
    <xf numFmtId="0" fontId="2" fillId="0" borderId="0" xfId="0" applyFont="1" applyAlignment="1">
      <alignment/>
    </xf>
    <xf numFmtId="0" fontId="2" fillId="0" borderId="17" xfId="0" applyFont="1" applyBorder="1" applyAlignment="1" applyProtection="1">
      <alignment/>
      <protection locked="0"/>
    </xf>
    <xf numFmtId="0" fontId="2" fillId="0" borderId="17" xfId="0" applyFont="1" applyBorder="1" applyAlignment="1" applyProtection="1">
      <alignment horizontal="left"/>
      <protection locked="0"/>
    </xf>
    <xf numFmtId="1" fontId="2" fillId="0" borderId="17" xfId="0" applyNumberFormat="1" applyFont="1" applyBorder="1" applyAlignment="1" applyProtection="1">
      <alignment horizontal="left"/>
      <protection locked="0"/>
    </xf>
    <xf numFmtId="0" fontId="0" fillId="30" borderId="18" xfId="0" applyFill="1" applyBorder="1" applyAlignment="1">
      <alignment/>
    </xf>
    <xf numFmtId="0" fontId="2" fillId="30" borderId="19" xfId="0" applyFont="1" applyFill="1" applyBorder="1" applyAlignment="1">
      <alignment/>
    </xf>
    <xf numFmtId="0" fontId="0" fillId="30" borderId="19" xfId="0" applyFill="1" applyBorder="1" applyAlignment="1">
      <alignment/>
    </xf>
    <xf numFmtId="0" fontId="0" fillId="30" borderId="20" xfId="0" applyFill="1" applyBorder="1" applyAlignment="1">
      <alignment/>
    </xf>
    <xf numFmtId="0" fontId="0" fillId="30" borderId="21" xfId="0" applyFill="1" applyBorder="1" applyAlignment="1">
      <alignment/>
    </xf>
    <xf numFmtId="0" fontId="2" fillId="30" borderId="0" xfId="0" applyFont="1" applyFill="1" applyBorder="1" applyAlignment="1">
      <alignment/>
    </xf>
    <xf numFmtId="0" fontId="0" fillId="30" borderId="0" xfId="0" applyFill="1" applyBorder="1" applyAlignment="1">
      <alignment/>
    </xf>
    <xf numFmtId="0" fontId="0" fillId="30" borderId="13" xfId="0" applyFill="1" applyBorder="1" applyAlignment="1">
      <alignment/>
    </xf>
    <xf numFmtId="0" fontId="0" fillId="30" borderId="22" xfId="0" applyFill="1" applyBorder="1" applyAlignment="1">
      <alignment/>
    </xf>
    <xf numFmtId="0" fontId="2" fillId="30" borderId="23" xfId="0" applyFont="1" applyFill="1" applyBorder="1" applyAlignment="1">
      <alignment/>
    </xf>
    <xf numFmtId="0" fontId="0" fillId="30" borderId="23" xfId="0" applyFill="1" applyBorder="1" applyAlignment="1">
      <alignment/>
    </xf>
    <xf numFmtId="0" fontId="0" fillId="30" borderId="12" xfId="0" applyFill="1" applyBorder="1" applyAlignment="1">
      <alignment/>
    </xf>
    <xf numFmtId="0" fontId="0" fillId="0" borderId="24" xfId="0" applyBorder="1" applyAlignment="1">
      <alignment/>
    </xf>
    <xf numFmtId="0" fontId="0" fillId="0" borderId="0" xfId="0" applyAlignment="1">
      <alignment horizontal="centerContinuous"/>
    </xf>
    <xf numFmtId="0" fontId="73" fillId="0" borderId="0" xfId="0" applyFont="1" applyBorder="1" applyAlignment="1">
      <alignment/>
    </xf>
    <xf numFmtId="0" fontId="73" fillId="0" borderId="0" xfId="0" applyFont="1" applyBorder="1" applyAlignment="1">
      <alignment horizontal="left"/>
    </xf>
    <xf numFmtId="0" fontId="7" fillId="34" borderId="10" xfId="0" applyFont="1" applyFill="1" applyBorder="1" applyAlignment="1" applyProtection="1">
      <alignment/>
      <protection/>
    </xf>
    <xf numFmtId="164" fontId="7" fillId="34" borderId="11" xfId="0" applyNumberFormat="1" applyFont="1" applyFill="1" applyBorder="1" applyAlignment="1" applyProtection="1">
      <alignment/>
      <protection/>
    </xf>
    <xf numFmtId="167" fontId="12" fillId="30" borderId="10" xfId="0" applyNumberFormat="1" applyFont="1" applyFill="1" applyBorder="1" applyAlignment="1" quotePrefix="1">
      <alignment/>
    </xf>
    <xf numFmtId="0" fontId="12" fillId="30" borderId="10" xfId="0" applyNumberFormat="1" applyFont="1" applyFill="1" applyBorder="1" applyAlignment="1" quotePrefix="1">
      <alignment wrapText="1"/>
    </xf>
    <xf numFmtId="0" fontId="12" fillId="30" borderId="10" xfId="0" applyNumberFormat="1" applyFont="1" applyFill="1" applyBorder="1" applyAlignment="1">
      <alignment wrapText="1"/>
    </xf>
    <xf numFmtId="0" fontId="12" fillId="35" borderId="10" xfId="0" applyNumberFormat="1" applyFont="1" applyFill="1" applyBorder="1" applyAlignment="1" quotePrefix="1">
      <alignment wrapText="1"/>
    </xf>
    <xf numFmtId="0" fontId="3" fillId="0" borderId="0" xfId="0" applyFont="1" applyFill="1" applyAlignment="1">
      <alignment/>
    </xf>
    <xf numFmtId="188" fontId="7" fillId="24" borderId="10" xfId="42" applyNumberFormat="1" applyFont="1" applyFill="1" applyBorder="1" applyAlignment="1" applyProtection="1">
      <alignment/>
      <protection/>
    </xf>
    <xf numFmtId="4" fontId="0" fillId="0" borderId="0" xfId="0" applyNumberFormat="1" applyAlignment="1">
      <alignment/>
    </xf>
    <xf numFmtId="0" fontId="74" fillId="0" borderId="0" xfId="0" applyFont="1" applyAlignment="1">
      <alignment/>
    </xf>
    <xf numFmtId="0" fontId="0" fillId="0" borderId="0" xfId="0" applyFont="1" applyAlignment="1">
      <alignment/>
    </xf>
    <xf numFmtId="165" fontId="2" fillId="0" borderId="10" xfId="44" applyNumberFormat="1" applyFont="1" applyBorder="1" applyAlignment="1" applyProtection="1">
      <alignment/>
      <protection/>
    </xf>
    <xf numFmtId="0" fontId="29" fillId="0" borderId="0" xfId="0" applyFont="1" applyAlignment="1">
      <alignment/>
    </xf>
    <xf numFmtId="190" fontId="29" fillId="0" borderId="0" xfId="0" applyNumberFormat="1" applyFont="1" applyAlignment="1">
      <alignment/>
    </xf>
    <xf numFmtId="0" fontId="71" fillId="0" borderId="0" xfId="0" applyFont="1" applyAlignment="1">
      <alignment/>
    </xf>
    <xf numFmtId="0" fontId="9" fillId="0" borderId="10" xfId="0" applyNumberFormat="1" applyFont="1" applyFill="1" applyBorder="1" applyAlignment="1" applyProtection="1">
      <alignment wrapText="1"/>
      <protection/>
    </xf>
    <xf numFmtId="10" fontId="5" fillId="24" borderId="10" xfId="0" applyNumberFormat="1" applyFont="1" applyFill="1" applyBorder="1" applyAlignment="1" applyProtection="1">
      <alignment horizontal="center" vertical="center" wrapText="1"/>
      <protection/>
    </xf>
    <xf numFmtId="164" fontId="7" fillId="24" borderId="15" xfId="0" applyNumberFormat="1" applyFont="1" applyFill="1" applyBorder="1" applyAlignment="1" applyProtection="1">
      <alignment/>
      <protection locked="0"/>
    </xf>
    <xf numFmtId="164" fontId="7" fillId="0" borderId="10" xfId="0" applyNumberFormat="1" applyFont="1" applyFill="1" applyBorder="1" applyAlignment="1" applyProtection="1">
      <alignment/>
      <protection locked="0"/>
    </xf>
    <xf numFmtId="164" fontId="7" fillId="0" borderId="10" xfId="0" applyNumberFormat="1" applyFont="1" applyFill="1" applyBorder="1" applyAlignment="1" applyProtection="1" quotePrefix="1">
      <alignment/>
      <protection locked="0"/>
    </xf>
    <xf numFmtId="164" fontId="7" fillId="24" borderId="10" xfId="0" applyNumberFormat="1" applyFont="1" applyFill="1" applyBorder="1" applyAlignment="1" applyProtection="1">
      <alignment/>
      <protection/>
    </xf>
    <xf numFmtId="0" fontId="75" fillId="0" borderId="0" xfId="0" applyFont="1" applyAlignment="1">
      <alignment/>
    </xf>
    <xf numFmtId="164" fontId="2" fillId="0" borderId="10" xfId="44" applyNumberFormat="1" applyFont="1" applyBorder="1" applyAlignment="1" applyProtection="1">
      <alignment/>
      <protection/>
    </xf>
    <xf numFmtId="0" fontId="7" fillId="24" borderId="20" xfId="0" applyFont="1" applyFill="1" applyBorder="1" applyAlignment="1" applyProtection="1">
      <alignment horizontal="left" vertical="top"/>
      <protection/>
    </xf>
    <xf numFmtId="166" fontId="7" fillId="0" borderId="11" xfId="44" applyNumberFormat="1" applyFont="1" applyFill="1" applyBorder="1" applyAlignment="1" applyProtection="1">
      <alignment/>
      <protection locked="0"/>
    </xf>
    <xf numFmtId="0" fontId="9" fillId="0" borderId="25" xfId="0" applyNumberFormat="1" applyFont="1" applyFill="1" applyBorder="1" applyAlignment="1" applyProtection="1">
      <alignment horizontal="left" indent="1"/>
      <protection/>
    </xf>
    <xf numFmtId="166" fontId="7" fillId="0" borderId="25" xfId="44" applyNumberFormat="1" applyFont="1" applyFill="1" applyBorder="1" applyAlignment="1" applyProtection="1">
      <alignment/>
      <protection/>
    </xf>
    <xf numFmtId="0" fontId="34" fillId="0" borderId="25" xfId="0" applyNumberFormat="1" applyFont="1" applyFill="1" applyBorder="1" applyAlignment="1" applyProtection="1">
      <alignment vertical="center" wrapText="1"/>
      <protection/>
    </xf>
    <xf numFmtId="166" fontId="0" fillId="24" borderId="10" xfId="44" applyNumberFormat="1" applyFont="1" applyFill="1" applyBorder="1" applyAlignment="1" applyProtection="1">
      <alignment/>
      <protection locked="0"/>
    </xf>
    <xf numFmtId="166" fontId="2" fillId="0" borderId="25" xfId="44" applyNumberFormat="1" applyFont="1" applyBorder="1" applyAlignment="1">
      <alignment/>
    </xf>
    <xf numFmtId="0" fontId="0" fillId="24" borderId="10" xfId="0" applyFill="1" applyBorder="1" applyAlignment="1" applyProtection="1">
      <alignment horizontal="right"/>
      <protection/>
    </xf>
    <xf numFmtId="43" fontId="18" fillId="0" borderId="10" xfId="42" applyFont="1" applyFill="1" applyBorder="1" applyAlignment="1">
      <alignment/>
    </xf>
    <xf numFmtId="0" fontId="5" fillId="0" borderId="26" xfId="0" applyFont="1" applyBorder="1" applyAlignment="1">
      <alignment horizontal="center"/>
    </xf>
    <xf numFmtId="0" fontId="5" fillId="0" borderId="0" xfId="0" applyFont="1" applyAlignment="1">
      <alignment horizontal="center"/>
    </xf>
    <xf numFmtId="0" fontId="3" fillId="0" borderId="26" xfId="0" applyFont="1" applyBorder="1" applyAlignment="1">
      <alignment horizontal="center" wrapText="1"/>
    </xf>
    <xf numFmtId="0" fontId="3" fillId="0" borderId="0" xfId="0" applyFont="1" applyAlignment="1">
      <alignment horizontal="center" wrapText="1"/>
    </xf>
    <xf numFmtId="0" fontId="26" fillId="0" borderId="0" xfId="0" applyFont="1" applyBorder="1" applyAlignment="1" applyProtection="1">
      <alignment horizontal="center"/>
      <protection locked="0"/>
    </xf>
    <xf numFmtId="0" fontId="26" fillId="0" borderId="23" xfId="0" applyFont="1" applyBorder="1" applyAlignment="1" applyProtection="1">
      <alignment horizontal="center"/>
      <protection locked="0"/>
    </xf>
    <xf numFmtId="166" fontId="7" fillId="0" borderId="11" xfId="44" applyNumberFormat="1" applyFont="1" applyFill="1" applyBorder="1" applyAlignment="1" applyProtection="1">
      <alignment/>
      <protection/>
    </xf>
    <xf numFmtId="0" fontId="9" fillId="0" borderId="11" xfId="0" applyNumberFormat="1" applyFont="1" applyFill="1" applyBorder="1" applyAlignment="1" applyProtection="1">
      <alignment/>
      <protection/>
    </xf>
    <xf numFmtId="0" fontId="9" fillId="0" borderId="10" xfId="0" applyNumberFormat="1" applyFont="1" applyFill="1" applyBorder="1" applyAlignment="1" applyProtection="1">
      <alignment/>
      <protection/>
    </xf>
    <xf numFmtId="0" fontId="7" fillId="24" borderId="27" xfId="0" applyFont="1" applyFill="1" applyBorder="1" applyAlignment="1" applyProtection="1">
      <alignment horizontal="center" vertical="top"/>
      <protection/>
    </xf>
    <xf numFmtId="167" fontId="7" fillId="24" borderId="28" xfId="0" applyNumberFormat="1" applyFont="1" applyFill="1" applyBorder="1" applyAlignment="1" applyProtection="1">
      <alignment horizontal="center" vertical="center"/>
      <protection/>
    </xf>
    <xf numFmtId="0" fontId="7" fillId="24" borderId="28" xfId="0" applyFont="1" applyFill="1" applyBorder="1" applyAlignment="1" applyProtection="1">
      <alignment horizontal="center" vertical="center"/>
      <protection/>
    </xf>
    <xf numFmtId="0" fontId="7" fillId="30" borderId="29" xfId="0" applyFont="1" applyFill="1" applyBorder="1" applyAlignment="1" applyProtection="1">
      <alignment horizontal="center" vertical="center"/>
      <protection/>
    </xf>
    <xf numFmtId="0" fontId="2" fillId="24" borderId="10" xfId="0" applyFont="1" applyFill="1" applyBorder="1" applyAlignment="1" applyProtection="1">
      <alignment horizontal="center"/>
      <protection/>
    </xf>
    <xf numFmtId="167" fontId="2" fillId="30" borderId="10" xfId="0" applyNumberFormat="1"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b/>
        <i val="0"/>
      </font>
      <fill>
        <patternFill>
          <bgColor rgb="FFFF0000"/>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42"/>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2.75"/>
  <cols>
    <col min="1" max="1" width="17.421875" style="6" customWidth="1"/>
    <col min="2" max="2" width="7.00390625" style="4" bestFit="1" customWidth="1"/>
    <col min="3" max="3" width="15.28125" style="4" bestFit="1" customWidth="1"/>
    <col min="4" max="4" width="12.421875" style="6" bestFit="1" customWidth="1"/>
    <col min="5" max="5" width="15.28125" style="6" bestFit="1" customWidth="1"/>
    <col min="6" max="6" width="12.140625" style="6" bestFit="1" customWidth="1"/>
    <col min="7" max="7" width="8.28125" style="6" bestFit="1" customWidth="1"/>
    <col min="8" max="8" width="7.8515625" style="6" bestFit="1" customWidth="1"/>
    <col min="9" max="9" width="9.421875" style="6" bestFit="1" customWidth="1"/>
    <col min="10" max="10" width="21.00390625" style="6" bestFit="1" customWidth="1"/>
    <col min="11" max="11" width="26.421875" style="6" bestFit="1" customWidth="1"/>
    <col min="12" max="12" width="18.421875" style="6" bestFit="1" customWidth="1"/>
    <col min="13" max="13" width="7.421875" style="6" bestFit="1" customWidth="1"/>
    <col min="14" max="14" width="13.421875" style="6" bestFit="1" customWidth="1"/>
    <col min="15" max="15" width="20.140625" style="6" bestFit="1" customWidth="1"/>
    <col min="16" max="16" width="16.7109375" style="6" bestFit="1" customWidth="1"/>
    <col min="17" max="17" width="12.7109375" style="6" bestFit="1" customWidth="1"/>
    <col min="18" max="18" width="12.00390625" style="6" bestFit="1" customWidth="1"/>
    <col min="19" max="19" width="9.140625" style="6" bestFit="1" customWidth="1"/>
    <col min="20" max="20" width="9.421875" style="6" bestFit="1" customWidth="1"/>
    <col min="21" max="21" width="7.421875" style="6" bestFit="1" customWidth="1"/>
    <col min="22" max="22" width="13.421875" style="6" bestFit="1" customWidth="1"/>
    <col min="23" max="23" width="13.8515625" style="6" bestFit="1" customWidth="1"/>
    <col min="24" max="24" width="9.28125" style="4" bestFit="1" customWidth="1"/>
    <col min="25" max="25" width="18.00390625" style="4" bestFit="1" customWidth="1"/>
    <col min="26" max="26" width="12.8515625" style="4" bestFit="1" customWidth="1"/>
    <col min="27" max="27" width="12.421875" style="4" bestFit="1" customWidth="1"/>
    <col min="28" max="28" width="14.140625" style="4" bestFit="1" customWidth="1"/>
    <col min="29" max="29" width="13.140625" style="4" bestFit="1" customWidth="1"/>
    <col min="30" max="30" width="21.8515625" style="4" bestFit="1" customWidth="1"/>
    <col min="31" max="31" width="9.00390625" style="4" bestFit="1" customWidth="1"/>
    <col min="32" max="32" width="16.8515625" style="4" bestFit="1" customWidth="1"/>
    <col min="33" max="33" width="18.8515625" style="4" bestFit="1" customWidth="1"/>
    <col min="34" max="16384" width="9.140625" style="4" customWidth="1"/>
  </cols>
  <sheetData>
    <row r="1" spans="1:33" ht="12.75">
      <c r="A1" s="5" t="s">
        <v>513</v>
      </c>
      <c r="B1" s="3" t="s">
        <v>502</v>
      </c>
      <c r="C1" s="3" t="s">
        <v>514</v>
      </c>
      <c r="D1" s="5" t="s">
        <v>564</v>
      </c>
      <c r="E1" s="5" t="s">
        <v>515</v>
      </c>
      <c r="F1" s="5" t="s">
        <v>516</v>
      </c>
      <c r="G1" s="5" t="s">
        <v>517</v>
      </c>
      <c r="H1" s="5" t="s">
        <v>518</v>
      </c>
      <c r="I1" s="5" t="s">
        <v>519</v>
      </c>
      <c r="J1" s="5" t="s">
        <v>520</v>
      </c>
      <c r="K1" s="5" t="s">
        <v>521</v>
      </c>
      <c r="L1" s="5" t="s">
        <v>522</v>
      </c>
      <c r="M1" s="5" t="s">
        <v>523</v>
      </c>
      <c r="N1" s="5" t="s">
        <v>524</v>
      </c>
      <c r="O1" s="5" t="s">
        <v>525</v>
      </c>
      <c r="P1" s="5" t="s">
        <v>526</v>
      </c>
      <c r="Q1" s="5" t="s">
        <v>527</v>
      </c>
      <c r="R1" s="5" t="s">
        <v>528</v>
      </c>
      <c r="S1" s="5" t="s">
        <v>529</v>
      </c>
      <c r="T1" s="5" t="s">
        <v>530</v>
      </c>
      <c r="U1" s="5" t="s">
        <v>531</v>
      </c>
      <c r="V1" s="5" t="s">
        <v>532</v>
      </c>
      <c r="W1" s="5" t="s">
        <v>481</v>
      </c>
      <c r="X1" s="3" t="s">
        <v>482</v>
      </c>
      <c r="Y1" s="3" t="s">
        <v>483</v>
      </c>
      <c r="Z1" s="3" t="s">
        <v>484</v>
      </c>
      <c r="AA1" s="3" t="s">
        <v>485</v>
      </c>
      <c r="AB1" s="3" t="s">
        <v>486</v>
      </c>
      <c r="AC1" s="3" t="s">
        <v>487</v>
      </c>
      <c r="AD1" s="3" t="s">
        <v>488</v>
      </c>
      <c r="AE1" s="3" t="s">
        <v>489</v>
      </c>
      <c r="AF1" s="3" t="s">
        <v>490</v>
      </c>
      <c r="AG1" s="3" t="s">
        <v>491</v>
      </c>
    </row>
    <row r="2" spans="1:33" ht="12.75">
      <c r="A2" s="6" t="e">
        <f>'Data Entry'!#REF!</f>
        <v>#REF!</v>
      </c>
      <c r="B2" s="2" t="e">
        <f>IF(C2&gt;0,#REF!,0)</f>
        <v>#REF!</v>
      </c>
      <c r="C2" s="2" t="e">
        <f>IF(A2="STATE AVG","NULL",'Data Entry'!#REF!)</f>
        <v>#REF!</v>
      </c>
      <c r="D2" s="8" t="e">
        <f>#REF!</f>
        <v>#REF!</v>
      </c>
      <c r="E2" s="8">
        <v>0</v>
      </c>
      <c r="F2" s="8" t="e">
        <f>#REF!</f>
        <v>#REF!</v>
      </c>
      <c r="G2" s="8" t="e">
        <f>#REF!</f>
        <v>#REF!</v>
      </c>
      <c r="H2" s="8" t="e">
        <f>#REF!</f>
        <v>#REF!</v>
      </c>
      <c r="I2" s="8" t="e">
        <f>#REF!</f>
        <v>#REF!</v>
      </c>
      <c r="J2" s="8" t="e">
        <f>#REF!</f>
        <v>#REF!</v>
      </c>
      <c r="K2" s="8" t="e">
        <f>#REF!</f>
        <v>#REF!</v>
      </c>
      <c r="L2" s="8" t="e">
        <f>#REF!</f>
        <v>#REF!</v>
      </c>
      <c r="M2" s="8" t="e">
        <f>#REF!</f>
        <v>#REF!</v>
      </c>
      <c r="N2" s="8" t="e">
        <f>#REF!</f>
        <v>#REF!</v>
      </c>
      <c r="O2" s="8" t="e">
        <f>#REF!</f>
        <v>#REF!</v>
      </c>
      <c r="P2" s="8" t="e">
        <f>#REF!</f>
        <v>#REF!</v>
      </c>
      <c r="Q2" s="8" t="e">
        <f>#REF!</f>
        <v>#REF!</v>
      </c>
      <c r="R2" s="8" t="e">
        <f>#REF!</f>
        <v>#REF!</v>
      </c>
      <c r="S2" s="8" t="e">
        <f>#REF!</f>
        <v>#REF!</v>
      </c>
      <c r="T2" s="8" t="e">
        <f>#REF!</f>
        <v>#REF!</v>
      </c>
      <c r="U2" s="8" t="e">
        <f>#REF!</f>
        <v>#REF!</v>
      </c>
      <c r="V2" s="8" t="e">
        <f>#REF!</f>
        <v>#REF!</v>
      </c>
      <c r="W2" s="8" t="e">
        <f>#REF!</f>
        <v>#REF!</v>
      </c>
      <c r="X2" s="7">
        <v>0</v>
      </c>
      <c r="Y2" s="7">
        <v>0</v>
      </c>
      <c r="Z2" s="7">
        <v>0</v>
      </c>
      <c r="AA2" s="7">
        <v>0</v>
      </c>
      <c r="AB2" s="7">
        <v>0</v>
      </c>
      <c r="AC2" s="7">
        <v>0</v>
      </c>
      <c r="AD2" s="7">
        <v>0</v>
      </c>
      <c r="AE2" s="7">
        <v>0</v>
      </c>
      <c r="AF2" s="7">
        <v>0</v>
      </c>
      <c r="AG2" s="7">
        <v>0</v>
      </c>
    </row>
    <row r="3" spans="1:33" ht="12.75">
      <c r="A3" s="6" t="e">
        <f>'Data Entry'!#REF!</f>
        <v>#REF!</v>
      </c>
      <c r="B3" s="2" t="e">
        <f>IF(C3&gt;0,#REF!,0)</f>
        <v>#REF!</v>
      </c>
      <c r="C3" s="2" t="e">
        <f>IF(A3="STATE AVG","NULL",'Data Entry'!#REF!)</f>
        <v>#REF!</v>
      </c>
      <c r="D3" s="8" t="e">
        <f>#REF!</f>
        <v>#REF!</v>
      </c>
      <c r="E3" s="8">
        <v>0</v>
      </c>
      <c r="F3" s="8" t="e">
        <f>#REF!</f>
        <v>#REF!</v>
      </c>
      <c r="G3" s="8" t="e">
        <f>#REF!</f>
        <v>#REF!</v>
      </c>
      <c r="H3" s="8" t="e">
        <f>#REF!</f>
        <v>#REF!</v>
      </c>
      <c r="I3" s="8" t="e">
        <f>#REF!</f>
        <v>#REF!</v>
      </c>
      <c r="J3" s="8" t="e">
        <f>#REF!</f>
        <v>#REF!</v>
      </c>
      <c r="K3" s="8" t="e">
        <f>#REF!</f>
        <v>#REF!</v>
      </c>
      <c r="L3" s="8" t="e">
        <f>#REF!</f>
        <v>#REF!</v>
      </c>
      <c r="M3" s="8" t="e">
        <f>#REF!</f>
        <v>#REF!</v>
      </c>
      <c r="N3" s="8" t="e">
        <f>#REF!</f>
        <v>#REF!</v>
      </c>
      <c r="O3" s="8" t="e">
        <f>#REF!</f>
        <v>#REF!</v>
      </c>
      <c r="P3" s="8" t="e">
        <f>#REF!</f>
        <v>#REF!</v>
      </c>
      <c r="Q3" s="8" t="e">
        <f>#REF!</f>
        <v>#REF!</v>
      </c>
      <c r="R3" s="8" t="e">
        <f>#REF!</f>
        <v>#REF!</v>
      </c>
      <c r="S3" s="8" t="e">
        <f>#REF!</f>
        <v>#REF!</v>
      </c>
      <c r="T3" s="8" t="e">
        <f>#REF!</f>
        <v>#REF!</v>
      </c>
      <c r="U3" s="8" t="e">
        <f>#REF!</f>
        <v>#REF!</v>
      </c>
      <c r="V3" s="8" t="e">
        <f>#REF!</f>
        <v>#REF!</v>
      </c>
      <c r="W3" s="8" t="e">
        <f>#REF!</f>
        <v>#REF!</v>
      </c>
      <c r="X3" s="7">
        <v>0</v>
      </c>
      <c r="Y3" s="7">
        <v>0</v>
      </c>
      <c r="Z3" s="7">
        <v>0</v>
      </c>
      <c r="AA3" s="7">
        <v>0</v>
      </c>
      <c r="AB3" s="7">
        <v>0</v>
      </c>
      <c r="AC3" s="7">
        <v>0</v>
      </c>
      <c r="AD3" s="7">
        <v>0</v>
      </c>
      <c r="AE3" s="7">
        <v>0</v>
      </c>
      <c r="AF3" s="7">
        <v>0</v>
      </c>
      <c r="AG3" s="7">
        <v>0</v>
      </c>
    </row>
    <row r="4" spans="1:33" ht="12.75">
      <c r="A4" s="6" t="e">
        <f>'Data Entry'!#REF!</f>
        <v>#REF!</v>
      </c>
      <c r="B4" s="2" t="e">
        <f>IF(C4&gt;0,#REF!,0)</f>
        <v>#REF!</v>
      </c>
      <c r="C4" s="2" t="e">
        <f>IF(A4="STATE AVG","NULL",'Data Entry'!#REF!)</f>
        <v>#REF!</v>
      </c>
      <c r="D4" s="8" t="e">
        <f>#REF!</f>
        <v>#REF!</v>
      </c>
      <c r="E4" s="8">
        <v>0</v>
      </c>
      <c r="F4" s="8" t="e">
        <f>#REF!</f>
        <v>#REF!</v>
      </c>
      <c r="G4" s="8" t="e">
        <f>#REF!</f>
        <v>#REF!</v>
      </c>
      <c r="H4" s="8" t="e">
        <f>#REF!</f>
        <v>#REF!</v>
      </c>
      <c r="I4" s="8" t="e">
        <f>#REF!</f>
        <v>#REF!</v>
      </c>
      <c r="J4" s="8" t="e">
        <f>#REF!</f>
        <v>#REF!</v>
      </c>
      <c r="K4" s="8" t="e">
        <f>#REF!</f>
        <v>#REF!</v>
      </c>
      <c r="L4" s="8" t="e">
        <f>#REF!</f>
        <v>#REF!</v>
      </c>
      <c r="M4" s="8" t="e">
        <f>#REF!</f>
        <v>#REF!</v>
      </c>
      <c r="N4" s="8" t="e">
        <f>#REF!</f>
        <v>#REF!</v>
      </c>
      <c r="O4" s="8" t="e">
        <f>#REF!</f>
        <v>#REF!</v>
      </c>
      <c r="P4" s="8" t="e">
        <f>#REF!</f>
        <v>#REF!</v>
      </c>
      <c r="Q4" s="8" t="e">
        <f>#REF!</f>
        <v>#REF!</v>
      </c>
      <c r="R4" s="8" t="e">
        <f>#REF!</f>
        <v>#REF!</v>
      </c>
      <c r="S4" s="8" t="e">
        <f>#REF!</f>
        <v>#REF!</v>
      </c>
      <c r="T4" s="8" t="e">
        <f>#REF!</f>
        <v>#REF!</v>
      </c>
      <c r="U4" s="8" t="e">
        <f>#REF!</f>
        <v>#REF!</v>
      </c>
      <c r="V4" s="8" t="e">
        <f>#REF!</f>
        <v>#REF!</v>
      </c>
      <c r="W4" s="8" t="e">
        <f>#REF!</f>
        <v>#REF!</v>
      </c>
      <c r="X4" s="7">
        <v>0</v>
      </c>
      <c r="Y4" s="7">
        <v>0</v>
      </c>
      <c r="Z4" s="7">
        <v>0</v>
      </c>
      <c r="AA4" s="7">
        <v>0</v>
      </c>
      <c r="AB4" s="7">
        <v>0</v>
      </c>
      <c r="AC4" s="7">
        <v>0</v>
      </c>
      <c r="AD4" s="7">
        <v>0</v>
      </c>
      <c r="AE4" s="7">
        <v>0</v>
      </c>
      <c r="AF4" s="7">
        <v>0</v>
      </c>
      <c r="AG4" s="7">
        <v>0</v>
      </c>
    </row>
    <row r="5" spans="1:33" ht="12.75">
      <c r="A5" s="6" t="e">
        <f>'Data Entry'!#REF!</f>
        <v>#REF!</v>
      </c>
      <c r="B5" s="2" t="e">
        <f>IF(C5&gt;0,#REF!,0)</f>
        <v>#REF!</v>
      </c>
      <c r="C5" s="2" t="e">
        <f>IF(A5="STATE AVG","NULL",'Data Entry'!#REF!)</f>
        <v>#REF!</v>
      </c>
      <c r="D5" s="8" t="e">
        <f>#REF!</f>
        <v>#REF!</v>
      </c>
      <c r="E5" s="8">
        <v>0</v>
      </c>
      <c r="F5" s="8" t="e">
        <f>#REF!</f>
        <v>#REF!</v>
      </c>
      <c r="G5" s="8" t="e">
        <f>#REF!</f>
        <v>#REF!</v>
      </c>
      <c r="H5" s="8" t="e">
        <f>#REF!</f>
        <v>#REF!</v>
      </c>
      <c r="I5" s="8" t="e">
        <f>#REF!</f>
        <v>#REF!</v>
      </c>
      <c r="J5" s="8" t="e">
        <f>#REF!</f>
        <v>#REF!</v>
      </c>
      <c r="K5" s="8" t="e">
        <f>#REF!</f>
        <v>#REF!</v>
      </c>
      <c r="L5" s="8" t="e">
        <f>#REF!</f>
        <v>#REF!</v>
      </c>
      <c r="M5" s="8" t="e">
        <f>#REF!</f>
        <v>#REF!</v>
      </c>
      <c r="N5" s="8" t="e">
        <f>#REF!</f>
        <v>#REF!</v>
      </c>
      <c r="O5" s="8" t="e">
        <f>#REF!</f>
        <v>#REF!</v>
      </c>
      <c r="P5" s="8" t="e">
        <f>#REF!</f>
        <v>#REF!</v>
      </c>
      <c r="Q5" s="8" t="e">
        <f>#REF!</f>
        <v>#REF!</v>
      </c>
      <c r="R5" s="8" t="e">
        <f>#REF!</f>
        <v>#REF!</v>
      </c>
      <c r="S5" s="8" t="e">
        <f>#REF!</f>
        <v>#REF!</v>
      </c>
      <c r="T5" s="8" t="e">
        <f>#REF!</f>
        <v>#REF!</v>
      </c>
      <c r="U5" s="8" t="e">
        <f>#REF!</f>
        <v>#REF!</v>
      </c>
      <c r="V5" s="8" t="e">
        <f>#REF!</f>
        <v>#REF!</v>
      </c>
      <c r="W5" s="8" t="e">
        <f>#REF!</f>
        <v>#REF!</v>
      </c>
      <c r="X5" s="7">
        <v>0</v>
      </c>
      <c r="Y5" s="7">
        <v>0</v>
      </c>
      <c r="Z5" s="7">
        <v>0</v>
      </c>
      <c r="AA5" s="7">
        <v>0</v>
      </c>
      <c r="AB5" s="7">
        <v>0</v>
      </c>
      <c r="AC5" s="7">
        <v>0</v>
      </c>
      <c r="AD5" s="7">
        <v>0</v>
      </c>
      <c r="AE5" s="7">
        <v>0</v>
      </c>
      <c r="AF5" s="7">
        <v>0</v>
      </c>
      <c r="AG5" s="7">
        <v>0</v>
      </c>
    </row>
    <row r="6" spans="1:33" ht="12.75">
      <c r="A6" s="6" t="e">
        <f>'Data Entry'!#REF!</f>
        <v>#REF!</v>
      </c>
      <c r="B6" s="2" t="e">
        <f>IF(C6&gt;0,#REF!,0)</f>
        <v>#REF!</v>
      </c>
      <c r="C6" s="2" t="e">
        <f>IF(A6="STATE AVG","NULL",'Data Entry'!#REF!)</f>
        <v>#REF!</v>
      </c>
      <c r="D6" s="8" t="e">
        <f>#REF!</f>
        <v>#REF!</v>
      </c>
      <c r="E6" s="8">
        <v>0</v>
      </c>
      <c r="F6" s="8" t="e">
        <f>#REF!</f>
        <v>#REF!</v>
      </c>
      <c r="G6" s="8" t="e">
        <f>#REF!</f>
        <v>#REF!</v>
      </c>
      <c r="H6" s="8" t="e">
        <f>#REF!</f>
        <v>#REF!</v>
      </c>
      <c r="I6" s="8" t="e">
        <f>#REF!</f>
        <v>#REF!</v>
      </c>
      <c r="J6" s="8" t="e">
        <f>#REF!</f>
        <v>#REF!</v>
      </c>
      <c r="K6" s="8" t="e">
        <f>#REF!</f>
        <v>#REF!</v>
      </c>
      <c r="L6" s="8" t="e">
        <f>#REF!</f>
        <v>#REF!</v>
      </c>
      <c r="M6" s="8" t="e">
        <f>#REF!</f>
        <v>#REF!</v>
      </c>
      <c r="N6" s="8" t="e">
        <f>#REF!</f>
        <v>#REF!</v>
      </c>
      <c r="O6" s="8" t="e">
        <f>#REF!</f>
        <v>#REF!</v>
      </c>
      <c r="P6" s="8" t="e">
        <f>#REF!</f>
        <v>#REF!</v>
      </c>
      <c r="Q6" s="8" t="e">
        <f>#REF!</f>
        <v>#REF!</v>
      </c>
      <c r="R6" s="8" t="e">
        <f>#REF!</f>
        <v>#REF!</v>
      </c>
      <c r="S6" s="8" t="e">
        <f>#REF!</f>
        <v>#REF!</v>
      </c>
      <c r="T6" s="8" t="e">
        <f>#REF!</f>
        <v>#REF!</v>
      </c>
      <c r="U6" s="8" t="e">
        <f>#REF!</f>
        <v>#REF!</v>
      </c>
      <c r="V6" s="8" t="e">
        <f>#REF!</f>
        <v>#REF!</v>
      </c>
      <c r="W6" s="8" t="e">
        <f>#REF!</f>
        <v>#REF!</v>
      </c>
      <c r="X6" s="7">
        <v>0</v>
      </c>
      <c r="Y6" s="7">
        <v>0</v>
      </c>
      <c r="Z6" s="7">
        <v>0</v>
      </c>
      <c r="AA6" s="7">
        <v>0</v>
      </c>
      <c r="AB6" s="7">
        <v>0</v>
      </c>
      <c r="AC6" s="7">
        <v>0</v>
      </c>
      <c r="AD6" s="7">
        <v>0</v>
      </c>
      <c r="AE6" s="7">
        <v>0</v>
      </c>
      <c r="AF6" s="7">
        <v>0</v>
      </c>
      <c r="AG6" s="7">
        <v>0</v>
      </c>
    </row>
    <row r="7" spans="1:33" ht="12.75">
      <c r="A7" s="6" t="e">
        <f>'Data Entry'!#REF!</f>
        <v>#REF!</v>
      </c>
      <c r="B7" s="2" t="e">
        <f>IF(C7&gt;0,#REF!,0)</f>
        <v>#REF!</v>
      </c>
      <c r="C7" s="2" t="e">
        <f>IF(A7="STATE AVG","NULL",'Data Entry'!#REF!)</f>
        <v>#REF!</v>
      </c>
      <c r="D7" s="8" t="e">
        <f>#REF!</f>
        <v>#REF!</v>
      </c>
      <c r="E7" s="8">
        <v>0</v>
      </c>
      <c r="F7" s="8" t="e">
        <f>#REF!</f>
        <v>#REF!</v>
      </c>
      <c r="G7" s="8" t="e">
        <f>#REF!</f>
        <v>#REF!</v>
      </c>
      <c r="H7" s="8" t="e">
        <f>#REF!</f>
        <v>#REF!</v>
      </c>
      <c r="I7" s="8" t="e">
        <f>#REF!</f>
        <v>#REF!</v>
      </c>
      <c r="J7" s="8" t="e">
        <f>#REF!</f>
        <v>#REF!</v>
      </c>
      <c r="K7" s="8" t="e">
        <f>#REF!</f>
        <v>#REF!</v>
      </c>
      <c r="L7" s="8" t="e">
        <f>#REF!</f>
        <v>#REF!</v>
      </c>
      <c r="M7" s="8" t="e">
        <f>#REF!</f>
        <v>#REF!</v>
      </c>
      <c r="N7" s="8" t="e">
        <f>#REF!</f>
        <v>#REF!</v>
      </c>
      <c r="O7" s="8" t="e">
        <f>#REF!</f>
        <v>#REF!</v>
      </c>
      <c r="P7" s="8" t="e">
        <f>#REF!</f>
        <v>#REF!</v>
      </c>
      <c r="Q7" s="8" t="e">
        <f>#REF!</f>
        <v>#REF!</v>
      </c>
      <c r="R7" s="8" t="e">
        <f>#REF!</f>
        <v>#REF!</v>
      </c>
      <c r="S7" s="8" t="e">
        <f>#REF!</f>
        <v>#REF!</v>
      </c>
      <c r="T7" s="8" t="e">
        <f>#REF!</f>
        <v>#REF!</v>
      </c>
      <c r="U7" s="8" t="e">
        <f>#REF!</f>
        <v>#REF!</v>
      </c>
      <c r="V7" s="8" t="e">
        <f>#REF!</f>
        <v>#REF!</v>
      </c>
      <c r="W7" s="8" t="e">
        <f>#REF!</f>
        <v>#REF!</v>
      </c>
      <c r="X7" s="7">
        <v>0</v>
      </c>
      <c r="Y7" s="7">
        <v>0</v>
      </c>
      <c r="Z7" s="7">
        <v>0</v>
      </c>
      <c r="AA7" s="7">
        <v>0</v>
      </c>
      <c r="AB7" s="7">
        <v>0</v>
      </c>
      <c r="AC7" s="7">
        <v>0</v>
      </c>
      <c r="AD7" s="7">
        <v>0</v>
      </c>
      <c r="AE7" s="7">
        <v>0</v>
      </c>
      <c r="AF7" s="7">
        <v>0</v>
      </c>
      <c r="AG7" s="7">
        <v>0</v>
      </c>
    </row>
    <row r="8" spans="1:33" ht="12.75">
      <c r="A8" s="6" t="e">
        <f>'Data Entry'!#REF!</f>
        <v>#REF!</v>
      </c>
      <c r="B8" s="2" t="e">
        <f>IF(C8&gt;0,#REF!,0)</f>
        <v>#REF!</v>
      </c>
      <c r="C8" s="2" t="e">
        <f>IF(A8="STATE AVG","NULL",'Data Entry'!#REF!)</f>
        <v>#REF!</v>
      </c>
      <c r="D8" s="8" t="e">
        <f>#REF!</f>
        <v>#REF!</v>
      </c>
      <c r="E8" s="8">
        <v>0</v>
      </c>
      <c r="F8" s="8" t="e">
        <f>#REF!</f>
        <v>#REF!</v>
      </c>
      <c r="G8" s="8" t="e">
        <f>#REF!</f>
        <v>#REF!</v>
      </c>
      <c r="H8" s="8" t="e">
        <f>#REF!</f>
        <v>#REF!</v>
      </c>
      <c r="I8" s="8" t="e">
        <f>#REF!</f>
        <v>#REF!</v>
      </c>
      <c r="J8" s="8" t="e">
        <f>#REF!</f>
        <v>#REF!</v>
      </c>
      <c r="K8" s="8" t="e">
        <f>#REF!</f>
        <v>#REF!</v>
      </c>
      <c r="L8" s="8" t="e">
        <f>#REF!</f>
        <v>#REF!</v>
      </c>
      <c r="M8" s="8" t="e">
        <f>#REF!</f>
        <v>#REF!</v>
      </c>
      <c r="N8" s="8" t="e">
        <f>#REF!</f>
        <v>#REF!</v>
      </c>
      <c r="O8" s="8" t="e">
        <f>#REF!</f>
        <v>#REF!</v>
      </c>
      <c r="P8" s="8" t="e">
        <f>#REF!</f>
        <v>#REF!</v>
      </c>
      <c r="Q8" s="8" t="e">
        <f>#REF!</f>
        <v>#REF!</v>
      </c>
      <c r="R8" s="8" t="e">
        <f>#REF!</f>
        <v>#REF!</v>
      </c>
      <c r="S8" s="8" t="e">
        <f>#REF!</f>
        <v>#REF!</v>
      </c>
      <c r="T8" s="8" t="e">
        <f>#REF!</f>
        <v>#REF!</v>
      </c>
      <c r="U8" s="8" t="e">
        <f>#REF!</f>
        <v>#REF!</v>
      </c>
      <c r="V8" s="8" t="e">
        <f>#REF!</f>
        <v>#REF!</v>
      </c>
      <c r="W8" s="8" t="e">
        <f>#REF!</f>
        <v>#REF!</v>
      </c>
      <c r="X8" s="7">
        <v>0</v>
      </c>
      <c r="Y8" s="7">
        <v>0</v>
      </c>
      <c r="Z8" s="7">
        <v>0</v>
      </c>
      <c r="AA8" s="7">
        <v>0</v>
      </c>
      <c r="AB8" s="7">
        <v>0</v>
      </c>
      <c r="AC8" s="7">
        <v>0</v>
      </c>
      <c r="AD8" s="7">
        <v>0</v>
      </c>
      <c r="AE8" s="7">
        <v>0</v>
      </c>
      <c r="AF8" s="7">
        <v>0</v>
      </c>
      <c r="AG8" s="7">
        <v>0</v>
      </c>
    </row>
    <row r="9" spans="1:33" ht="12.75">
      <c r="A9" s="6" t="e">
        <f>'Data Entry'!#REF!</f>
        <v>#REF!</v>
      </c>
      <c r="B9" s="2" t="e">
        <f>IF(C9&gt;0,#REF!,0)</f>
        <v>#REF!</v>
      </c>
      <c r="C9" s="2" t="e">
        <f>IF(A9="STATE AVG","NULL",'Data Entry'!#REF!)</f>
        <v>#REF!</v>
      </c>
      <c r="D9" s="8" t="e">
        <f>#REF!</f>
        <v>#REF!</v>
      </c>
      <c r="E9" s="8">
        <v>0</v>
      </c>
      <c r="F9" s="8" t="e">
        <f>#REF!</f>
        <v>#REF!</v>
      </c>
      <c r="G9" s="8" t="e">
        <f>#REF!</f>
        <v>#REF!</v>
      </c>
      <c r="H9" s="8" t="e">
        <f>#REF!</f>
        <v>#REF!</v>
      </c>
      <c r="I9" s="8" t="e">
        <f>#REF!</f>
        <v>#REF!</v>
      </c>
      <c r="J9" s="8" t="e">
        <f>#REF!</f>
        <v>#REF!</v>
      </c>
      <c r="K9" s="8" t="e">
        <f>#REF!</f>
        <v>#REF!</v>
      </c>
      <c r="L9" s="8" t="e">
        <f>#REF!</f>
        <v>#REF!</v>
      </c>
      <c r="M9" s="8" t="e">
        <f>#REF!</f>
        <v>#REF!</v>
      </c>
      <c r="N9" s="8" t="e">
        <f>#REF!</f>
        <v>#REF!</v>
      </c>
      <c r="O9" s="8" t="e">
        <f>#REF!</f>
        <v>#REF!</v>
      </c>
      <c r="P9" s="8" t="e">
        <f>#REF!</f>
        <v>#REF!</v>
      </c>
      <c r="Q9" s="8" t="e">
        <f>#REF!</f>
        <v>#REF!</v>
      </c>
      <c r="R9" s="8" t="e">
        <f>#REF!</f>
        <v>#REF!</v>
      </c>
      <c r="S9" s="8" t="e">
        <f>#REF!</f>
        <v>#REF!</v>
      </c>
      <c r="T9" s="8" t="e">
        <f>#REF!</f>
        <v>#REF!</v>
      </c>
      <c r="U9" s="8" t="e">
        <f>#REF!</f>
        <v>#REF!</v>
      </c>
      <c r="V9" s="8" t="e">
        <f>#REF!</f>
        <v>#REF!</v>
      </c>
      <c r="W9" s="8" t="e">
        <f>#REF!</f>
        <v>#REF!</v>
      </c>
      <c r="X9" s="7">
        <v>0</v>
      </c>
      <c r="Y9" s="7">
        <v>0</v>
      </c>
      <c r="Z9" s="7">
        <v>0</v>
      </c>
      <c r="AA9" s="7">
        <v>0</v>
      </c>
      <c r="AB9" s="7">
        <v>0</v>
      </c>
      <c r="AC9" s="7">
        <v>0</v>
      </c>
      <c r="AD9" s="7">
        <v>0</v>
      </c>
      <c r="AE9" s="7">
        <v>0</v>
      </c>
      <c r="AF9" s="7">
        <v>0</v>
      </c>
      <c r="AG9" s="7">
        <v>0</v>
      </c>
    </row>
    <row r="10" spans="1:33" ht="12.75">
      <c r="A10" s="6" t="e">
        <f>'Data Entry'!#REF!</f>
        <v>#REF!</v>
      </c>
      <c r="B10" s="2" t="e">
        <f>IF(C10&gt;0,#REF!,0)</f>
        <v>#REF!</v>
      </c>
      <c r="C10" s="2" t="e">
        <f>IF(A10="STATE AVG","NULL",'Data Entry'!#REF!)</f>
        <v>#REF!</v>
      </c>
      <c r="D10" s="8" t="e">
        <f>#REF!</f>
        <v>#REF!</v>
      </c>
      <c r="E10" s="8">
        <v>0</v>
      </c>
      <c r="F10" s="8" t="e">
        <f>#REF!</f>
        <v>#REF!</v>
      </c>
      <c r="G10" s="8" t="e">
        <f>#REF!</f>
        <v>#REF!</v>
      </c>
      <c r="H10" s="8" t="e">
        <f>#REF!</f>
        <v>#REF!</v>
      </c>
      <c r="I10" s="8" t="e">
        <f>#REF!</f>
        <v>#REF!</v>
      </c>
      <c r="J10" s="8" t="e">
        <f>#REF!</f>
        <v>#REF!</v>
      </c>
      <c r="K10" s="8" t="e">
        <f>#REF!</f>
        <v>#REF!</v>
      </c>
      <c r="L10" s="8" t="e">
        <f>#REF!</f>
        <v>#REF!</v>
      </c>
      <c r="M10" s="8" t="e">
        <f>#REF!</f>
        <v>#REF!</v>
      </c>
      <c r="N10" s="8" t="e">
        <f>#REF!</f>
        <v>#REF!</v>
      </c>
      <c r="O10" s="8" t="e">
        <f>#REF!</f>
        <v>#REF!</v>
      </c>
      <c r="P10" s="8" t="e">
        <f>#REF!</f>
        <v>#REF!</v>
      </c>
      <c r="Q10" s="8" t="e">
        <f>#REF!</f>
        <v>#REF!</v>
      </c>
      <c r="R10" s="8" t="e">
        <f>#REF!</f>
        <v>#REF!</v>
      </c>
      <c r="S10" s="8" t="e">
        <f>#REF!</f>
        <v>#REF!</v>
      </c>
      <c r="T10" s="8" t="e">
        <f>#REF!</f>
        <v>#REF!</v>
      </c>
      <c r="U10" s="8" t="e">
        <f>#REF!</f>
        <v>#REF!</v>
      </c>
      <c r="V10" s="8" t="e">
        <f>#REF!</f>
        <v>#REF!</v>
      </c>
      <c r="W10" s="8" t="e">
        <f>#REF!</f>
        <v>#REF!</v>
      </c>
      <c r="X10" s="7">
        <v>0</v>
      </c>
      <c r="Y10" s="7">
        <v>0</v>
      </c>
      <c r="Z10" s="7">
        <v>0</v>
      </c>
      <c r="AA10" s="7">
        <v>0</v>
      </c>
      <c r="AB10" s="7">
        <v>0</v>
      </c>
      <c r="AC10" s="7">
        <v>0</v>
      </c>
      <c r="AD10" s="7">
        <v>0</v>
      </c>
      <c r="AE10" s="7">
        <v>0</v>
      </c>
      <c r="AF10" s="7">
        <v>0</v>
      </c>
      <c r="AG10" s="7">
        <v>0</v>
      </c>
    </row>
    <row r="11" spans="1:33" ht="12.75">
      <c r="A11" s="6" t="e">
        <f>'Data Entry'!#REF!</f>
        <v>#REF!</v>
      </c>
      <c r="B11" s="2" t="e">
        <f>IF(C11&gt;0,#REF!,0)</f>
        <v>#REF!</v>
      </c>
      <c r="C11" s="2" t="e">
        <f>IF(A11="STATE AVG","NULL",'Data Entry'!#REF!)</f>
        <v>#REF!</v>
      </c>
      <c r="D11" s="8" t="e">
        <f>#REF!</f>
        <v>#REF!</v>
      </c>
      <c r="E11" s="8">
        <v>0</v>
      </c>
      <c r="F11" s="8" t="e">
        <f>#REF!</f>
        <v>#REF!</v>
      </c>
      <c r="G11" s="8" t="e">
        <f>#REF!</f>
        <v>#REF!</v>
      </c>
      <c r="H11" s="8" t="e">
        <f>#REF!</f>
        <v>#REF!</v>
      </c>
      <c r="I11" s="8" t="e">
        <f>#REF!</f>
        <v>#REF!</v>
      </c>
      <c r="J11" s="8" t="e">
        <f>#REF!</f>
        <v>#REF!</v>
      </c>
      <c r="K11" s="8" t="e">
        <f>#REF!</f>
        <v>#REF!</v>
      </c>
      <c r="L11" s="8" t="e">
        <f>#REF!</f>
        <v>#REF!</v>
      </c>
      <c r="M11" s="8" t="e">
        <f>#REF!</f>
        <v>#REF!</v>
      </c>
      <c r="N11" s="8" t="e">
        <f>#REF!</f>
        <v>#REF!</v>
      </c>
      <c r="O11" s="8" t="e">
        <f>#REF!</f>
        <v>#REF!</v>
      </c>
      <c r="P11" s="8" t="e">
        <f>#REF!</f>
        <v>#REF!</v>
      </c>
      <c r="Q11" s="8" t="e">
        <f>#REF!</f>
        <v>#REF!</v>
      </c>
      <c r="R11" s="8" t="e">
        <f>#REF!</f>
        <v>#REF!</v>
      </c>
      <c r="S11" s="8" t="e">
        <f>#REF!</f>
        <v>#REF!</v>
      </c>
      <c r="T11" s="8" t="e">
        <f>#REF!</f>
        <v>#REF!</v>
      </c>
      <c r="U11" s="8" t="e">
        <f>#REF!</f>
        <v>#REF!</v>
      </c>
      <c r="V11" s="8" t="e">
        <f>#REF!</f>
        <v>#REF!</v>
      </c>
      <c r="W11" s="8" t="e">
        <f>#REF!</f>
        <v>#REF!</v>
      </c>
      <c r="X11" s="7">
        <v>0</v>
      </c>
      <c r="Y11" s="7">
        <v>0</v>
      </c>
      <c r="Z11" s="7">
        <v>0</v>
      </c>
      <c r="AA11" s="7">
        <v>0</v>
      </c>
      <c r="AB11" s="7">
        <v>0</v>
      </c>
      <c r="AC11" s="7">
        <v>0</v>
      </c>
      <c r="AD11" s="7">
        <v>0</v>
      </c>
      <c r="AE11" s="7">
        <v>0</v>
      </c>
      <c r="AF11" s="7">
        <v>0</v>
      </c>
      <c r="AG11" s="7">
        <v>0</v>
      </c>
    </row>
    <row r="12" spans="1:33" ht="12.75">
      <c r="A12" s="6" t="e">
        <f>'Data Entry'!#REF!</f>
        <v>#REF!</v>
      </c>
      <c r="B12" s="2" t="e">
        <f>IF(C12&gt;0,#REF!,0)</f>
        <v>#REF!</v>
      </c>
      <c r="C12" s="2" t="e">
        <f>IF(A12="STATE AVG","NULL",'Data Entry'!#REF!)</f>
        <v>#REF!</v>
      </c>
      <c r="D12" s="8" t="e">
        <f>#REF!</f>
        <v>#REF!</v>
      </c>
      <c r="E12" s="8">
        <v>0</v>
      </c>
      <c r="F12" s="8" t="e">
        <f>#REF!</f>
        <v>#REF!</v>
      </c>
      <c r="G12" s="8" t="e">
        <f>#REF!</f>
        <v>#REF!</v>
      </c>
      <c r="H12" s="8" t="e">
        <f>#REF!</f>
        <v>#REF!</v>
      </c>
      <c r="I12" s="8" t="e">
        <f>#REF!</f>
        <v>#REF!</v>
      </c>
      <c r="J12" s="8" t="e">
        <f>#REF!</f>
        <v>#REF!</v>
      </c>
      <c r="K12" s="8" t="e">
        <f>#REF!</f>
        <v>#REF!</v>
      </c>
      <c r="L12" s="8" t="e">
        <f>#REF!</f>
        <v>#REF!</v>
      </c>
      <c r="M12" s="8" t="e">
        <f>#REF!</f>
        <v>#REF!</v>
      </c>
      <c r="N12" s="8" t="e">
        <f>#REF!</f>
        <v>#REF!</v>
      </c>
      <c r="O12" s="8" t="e">
        <f>#REF!</f>
        <v>#REF!</v>
      </c>
      <c r="P12" s="8" t="e">
        <f>#REF!</f>
        <v>#REF!</v>
      </c>
      <c r="Q12" s="8" t="e">
        <f>#REF!</f>
        <v>#REF!</v>
      </c>
      <c r="R12" s="8" t="e">
        <f>#REF!</f>
        <v>#REF!</v>
      </c>
      <c r="S12" s="8" t="e">
        <f>#REF!</f>
        <v>#REF!</v>
      </c>
      <c r="T12" s="8" t="e">
        <f>#REF!</f>
        <v>#REF!</v>
      </c>
      <c r="U12" s="8" t="e">
        <f>#REF!</f>
        <v>#REF!</v>
      </c>
      <c r="V12" s="8" t="e">
        <f>#REF!</f>
        <v>#REF!</v>
      </c>
      <c r="W12" s="8" t="e">
        <f>#REF!</f>
        <v>#REF!</v>
      </c>
      <c r="X12" s="7">
        <v>0</v>
      </c>
      <c r="Y12" s="7">
        <v>0</v>
      </c>
      <c r="Z12" s="7">
        <v>0</v>
      </c>
      <c r="AA12" s="7">
        <v>0</v>
      </c>
      <c r="AB12" s="7">
        <v>0</v>
      </c>
      <c r="AC12" s="7">
        <v>0</v>
      </c>
      <c r="AD12" s="7">
        <v>0</v>
      </c>
      <c r="AE12" s="7">
        <v>0</v>
      </c>
      <c r="AF12" s="7">
        <v>0</v>
      </c>
      <c r="AG12" s="7">
        <v>0</v>
      </c>
    </row>
    <row r="13" spans="1:33" ht="12.75">
      <c r="A13" s="6" t="e">
        <f>'Data Entry'!#REF!</f>
        <v>#REF!</v>
      </c>
      <c r="B13" s="2" t="e">
        <f>IF(C13&gt;0,#REF!,0)</f>
        <v>#REF!</v>
      </c>
      <c r="C13" s="2" t="e">
        <f>IF(A13="STATE AVG","NULL",'Data Entry'!#REF!)</f>
        <v>#REF!</v>
      </c>
      <c r="D13" s="8" t="e">
        <f>#REF!</f>
        <v>#REF!</v>
      </c>
      <c r="E13" s="8">
        <v>0</v>
      </c>
      <c r="F13" s="8" t="e">
        <f>#REF!</f>
        <v>#REF!</v>
      </c>
      <c r="G13" s="8" t="e">
        <f>#REF!</f>
        <v>#REF!</v>
      </c>
      <c r="H13" s="8" t="e">
        <f>#REF!</f>
        <v>#REF!</v>
      </c>
      <c r="I13" s="8" t="e">
        <f>#REF!</f>
        <v>#REF!</v>
      </c>
      <c r="J13" s="8" t="e">
        <f>#REF!</f>
        <v>#REF!</v>
      </c>
      <c r="K13" s="8" t="e">
        <f>#REF!</f>
        <v>#REF!</v>
      </c>
      <c r="L13" s="8" t="e">
        <f>#REF!</f>
        <v>#REF!</v>
      </c>
      <c r="M13" s="8" t="e">
        <f>#REF!</f>
        <v>#REF!</v>
      </c>
      <c r="N13" s="8" t="e">
        <f>#REF!</f>
        <v>#REF!</v>
      </c>
      <c r="O13" s="8" t="e">
        <f>#REF!</f>
        <v>#REF!</v>
      </c>
      <c r="P13" s="8" t="e">
        <f>#REF!</f>
        <v>#REF!</v>
      </c>
      <c r="Q13" s="8" t="e">
        <f>#REF!</f>
        <v>#REF!</v>
      </c>
      <c r="R13" s="8" t="e">
        <f>#REF!</f>
        <v>#REF!</v>
      </c>
      <c r="S13" s="8" t="e">
        <f>#REF!</f>
        <v>#REF!</v>
      </c>
      <c r="T13" s="8" t="e">
        <f>#REF!</f>
        <v>#REF!</v>
      </c>
      <c r="U13" s="8" t="e">
        <f>#REF!</f>
        <v>#REF!</v>
      </c>
      <c r="V13" s="8" t="e">
        <f>#REF!</f>
        <v>#REF!</v>
      </c>
      <c r="W13" s="8" t="e">
        <f>#REF!</f>
        <v>#REF!</v>
      </c>
      <c r="X13" s="7">
        <v>0</v>
      </c>
      <c r="Y13" s="7">
        <v>0</v>
      </c>
      <c r="Z13" s="7">
        <v>0</v>
      </c>
      <c r="AA13" s="7">
        <v>0</v>
      </c>
      <c r="AB13" s="7">
        <v>0</v>
      </c>
      <c r="AC13" s="7">
        <v>0</v>
      </c>
      <c r="AD13" s="7">
        <v>0</v>
      </c>
      <c r="AE13" s="7">
        <v>0</v>
      </c>
      <c r="AF13" s="7">
        <v>0</v>
      </c>
      <c r="AG13" s="7">
        <v>0</v>
      </c>
    </row>
    <row r="14" spans="1:33" ht="12.75">
      <c r="A14" s="6" t="e">
        <f>'Data Entry'!#REF!</f>
        <v>#REF!</v>
      </c>
      <c r="B14" s="2" t="e">
        <f>IF(C14&gt;0,#REF!,0)</f>
        <v>#REF!</v>
      </c>
      <c r="C14" s="2" t="e">
        <f>IF(A14="STATE AVG","NULL",'Data Entry'!#REF!)</f>
        <v>#REF!</v>
      </c>
      <c r="D14" s="8" t="e">
        <f>#REF!</f>
        <v>#REF!</v>
      </c>
      <c r="E14" s="8">
        <v>0</v>
      </c>
      <c r="F14" s="8" t="e">
        <f>#REF!</f>
        <v>#REF!</v>
      </c>
      <c r="G14" s="8" t="e">
        <f>#REF!</f>
        <v>#REF!</v>
      </c>
      <c r="H14" s="8" t="e">
        <f>#REF!</f>
        <v>#REF!</v>
      </c>
      <c r="I14" s="8" t="e">
        <f>#REF!</f>
        <v>#REF!</v>
      </c>
      <c r="J14" s="8" t="e">
        <f>#REF!</f>
        <v>#REF!</v>
      </c>
      <c r="K14" s="8" t="e">
        <f>#REF!</f>
        <v>#REF!</v>
      </c>
      <c r="L14" s="8" t="e">
        <f>#REF!</f>
        <v>#REF!</v>
      </c>
      <c r="M14" s="8" t="e">
        <f>#REF!</f>
        <v>#REF!</v>
      </c>
      <c r="N14" s="8" t="e">
        <f>#REF!</f>
        <v>#REF!</v>
      </c>
      <c r="O14" s="8" t="e">
        <f>#REF!</f>
        <v>#REF!</v>
      </c>
      <c r="P14" s="8" t="e">
        <f>#REF!</f>
        <v>#REF!</v>
      </c>
      <c r="Q14" s="8" t="e">
        <f>#REF!</f>
        <v>#REF!</v>
      </c>
      <c r="R14" s="8" t="e">
        <f>#REF!</f>
        <v>#REF!</v>
      </c>
      <c r="S14" s="8" t="e">
        <f>#REF!</f>
        <v>#REF!</v>
      </c>
      <c r="T14" s="8" t="e">
        <f>#REF!</f>
        <v>#REF!</v>
      </c>
      <c r="U14" s="8" t="e">
        <f>#REF!</f>
        <v>#REF!</v>
      </c>
      <c r="V14" s="8" t="e">
        <f>#REF!</f>
        <v>#REF!</v>
      </c>
      <c r="W14" s="8" t="e">
        <f>#REF!</f>
        <v>#REF!</v>
      </c>
      <c r="X14" s="7">
        <v>0</v>
      </c>
      <c r="Y14" s="7">
        <v>0</v>
      </c>
      <c r="Z14" s="7">
        <v>0</v>
      </c>
      <c r="AA14" s="7">
        <v>0</v>
      </c>
      <c r="AB14" s="7">
        <v>0</v>
      </c>
      <c r="AC14" s="7">
        <v>0</v>
      </c>
      <c r="AD14" s="7">
        <v>0</v>
      </c>
      <c r="AE14" s="7">
        <v>0</v>
      </c>
      <c r="AF14" s="7">
        <v>0</v>
      </c>
      <c r="AG14" s="7">
        <v>0</v>
      </c>
    </row>
    <row r="15" spans="1:33" ht="12.75">
      <c r="A15" s="6" t="e">
        <f>'Data Entry'!#REF!</f>
        <v>#REF!</v>
      </c>
      <c r="B15" s="2" t="e">
        <f>IF(C15&gt;0,#REF!,0)</f>
        <v>#REF!</v>
      </c>
      <c r="C15" s="2" t="e">
        <f>IF(A15="STATE AVG","NULL",'Data Entry'!#REF!)</f>
        <v>#REF!</v>
      </c>
      <c r="D15" s="8" t="e">
        <f>#REF!</f>
        <v>#REF!</v>
      </c>
      <c r="E15" s="8">
        <v>0</v>
      </c>
      <c r="F15" s="8" t="e">
        <f>#REF!</f>
        <v>#REF!</v>
      </c>
      <c r="G15" s="8" t="e">
        <f>#REF!</f>
        <v>#REF!</v>
      </c>
      <c r="H15" s="8" t="e">
        <f>#REF!</f>
        <v>#REF!</v>
      </c>
      <c r="I15" s="8" t="e">
        <f>#REF!</f>
        <v>#REF!</v>
      </c>
      <c r="J15" s="8" t="e">
        <f>#REF!</f>
        <v>#REF!</v>
      </c>
      <c r="K15" s="8" t="e">
        <f>#REF!</f>
        <v>#REF!</v>
      </c>
      <c r="L15" s="8" t="e">
        <f>#REF!</f>
        <v>#REF!</v>
      </c>
      <c r="M15" s="8" t="e">
        <f>#REF!</f>
        <v>#REF!</v>
      </c>
      <c r="N15" s="8" t="e">
        <f>#REF!</f>
        <v>#REF!</v>
      </c>
      <c r="O15" s="8" t="e">
        <f>#REF!</f>
        <v>#REF!</v>
      </c>
      <c r="P15" s="8" t="e">
        <f>#REF!</f>
        <v>#REF!</v>
      </c>
      <c r="Q15" s="8" t="e">
        <f>#REF!</f>
        <v>#REF!</v>
      </c>
      <c r="R15" s="8" t="e">
        <f>#REF!</f>
        <v>#REF!</v>
      </c>
      <c r="S15" s="8" t="e">
        <f>#REF!</f>
        <v>#REF!</v>
      </c>
      <c r="T15" s="8" t="e">
        <f>#REF!</f>
        <v>#REF!</v>
      </c>
      <c r="U15" s="8" t="e">
        <f>#REF!</f>
        <v>#REF!</v>
      </c>
      <c r="V15" s="8" t="e">
        <f>#REF!</f>
        <v>#REF!</v>
      </c>
      <c r="W15" s="8" t="e">
        <f>#REF!</f>
        <v>#REF!</v>
      </c>
      <c r="X15" s="7">
        <v>0</v>
      </c>
      <c r="Y15" s="7">
        <v>0</v>
      </c>
      <c r="Z15" s="7">
        <v>0</v>
      </c>
      <c r="AA15" s="7">
        <v>0</v>
      </c>
      <c r="AB15" s="7">
        <v>0</v>
      </c>
      <c r="AC15" s="7">
        <v>0</v>
      </c>
      <c r="AD15" s="7">
        <v>0</v>
      </c>
      <c r="AE15" s="7">
        <v>0</v>
      </c>
      <c r="AF15" s="7">
        <v>0</v>
      </c>
      <c r="AG15" s="7">
        <v>0</v>
      </c>
    </row>
    <row r="16" spans="1:33" ht="12.75">
      <c r="A16" s="6" t="e">
        <f>'Data Entry'!#REF!</f>
        <v>#REF!</v>
      </c>
      <c r="B16" s="2" t="e">
        <f>IF(C16&gt;0,#REF!,0)</f>
        <v>#REF!</v>
      </c>
      <c r="C16" s="2" t="e">
        <f>IF(A16="STATE AVG","NULL",'Data Entry'!#REF!)</f>
        <v>#REF!</v>
      </c>
      <c r="D16" s="8" t="e">
        <f>#REF!</f>
        <v>#REF!</v>
      </c>
      <c r="E16" s="8">
        <v>0</v>
      </c>
      <c r="F16" s="8" t="e">
        <f>#REF!</f>
        <v>#REF!</v>
      </c>
      <c r="G16" s="8" t="e">
        <f>#REF!</f>
        <v>#REF!</v>
      </c>
      <c r="H16" s="8" t="e">
        <f>#REF!</f>
        <v>#REF!</v>
      </c>
      <c r="I16" s="8" t="e">
        <f>#REF!</f>
        <v>#REF!</v>
      </c>
      <c r="J16" s="8" t="e">
        <f>#REF!</f>
        <v>#REF!</v>
      </c>
      <c r="K16" s="8" t="e">
        <f>#REF!</f>
        <v>#REF!</v>
      </c>
      <c r="L16" s="8" t="e">
        <f>#REF!</f>
        <v>#REF!</v>
      </c>
      <c r="M16" s="8" t="e">
        <f>#REF!</f>
        <v>#REF!</v>
      </c>
      <c r="N16" s="8" t="e">
        <f>#REF!</f>
        <v>#REF!</v>
      </c>
      <c r="O16" s="8" t="e">
        <f>#REF!</f>
        <v>#REF!</v>
      </c>
      <c r="P16" s="8" t="e">
        <f>#REF!</f>
        <v>#REF!</v>
      </c>
      <c r="Q16" s="8" t="e">
        <f>#REF!</f>
        <v>#REF!</v>
      </c>
      <c r="R16" s="8" t="e">
        <f>#REF!</f>
        <v>#REF!</v>
      </c>
      <c r="S16" s="8" t="e">
        <f>#REF!</f>
        <v>#REF!</v>
      </c>
      <c r="T16" s="8" t="e">
        <f>#REF!</f>
        <v>#REF!</v>
      </c>
      <c r="U16" s="8" t="e">
        <f>#REF!</f>
        <v>#REF!</v>
      </c>
      <c r="V16" s="8" t="e">
        <f>#REF!</f>
        <v>#REF!</v>
      </c>
      <c r="W16" s="8" t="e">
        <f>#REF!</f>
        <v>#REF!</v>
      </c>
      <c r="X16" s="7">
        <v>0</v>
      </c>
      <c r="Y16" s="7">
        <v>0</v>
      </c>
      <c r="Z16" s="7">
        <v>0</v>
      </c>
      <c r="AA16" s="7">
        <v>0</v>
      </c>
      <c r="AB16" s="7">
        <v>0</v>
      </c>
      <c r="AC16" s="7">
        <v>0</v>
      </c>
      <c r="AD16" s="7">
        <v>0</v>
      </c>
      <c r="AE16" s="7">
        <v>0</v>
      </c>
      <c r="AF16" s="7">
        <v>0</v>
      </c>
      <c r="AG16" s="7">
        <v>0</v>
      </c>
    </row>
    <row r="17" spans="1:33" ht="12.75">
      <c r="A17" s="6" t="e">
        <f>'Data Entry'!#REF!</f>
        <v>#REF!</v>
      </c>
      <c r="B17" s="2" t="e">
        <f>IF(C17&gt;0,#REF!,0)</f>
        <v>#REF!</v>
      </c>
      <c r="C17" s="2" t="e">
        <f>IF(A17="STATE AVG","NULL",'Data Entry'!#REF!)</f>
        <v>#REF!</v>
      </c>
      <c r="D17" s="8" t="e">
        <f>#REF!</f>
        <v>#REF!</v>
      </c>
      <c r="E17" s="8">
        <v>0</v>
      </c>
      <c r="F17" s="8" t="e">
        <f>#REF!</f>
        <v>#REF!</v>
      </c>
      <c r="G17" s="8" t="e">
        <f>#REF!</f>
        <v>#REF!</v>
      </c>
      <c r="H17" s="8" t="e">
        <f>#REF!</f>
        <v>#REF!</v>
      </c>
      <c r="I17" s="8" t="e">
        <f>#REF!</f>
        <v>#REF!</v>
      </c>
      <c r="J17" s="8" t="e">
        <f>#REF!</f>
        <v>#REF!</v>
      </c>
      <c r="K17" s="8" t="e">
        <f>#REF!</f>
        <v>#REF!</v>
      </c>
      <c r="L17" s="8" t="e">
        <f>#REF!</f>
        <v>#REF!</v>
      </c>
      <c r="M17" s="8" t="e">
        <f>#REF!</f>
        <v>#REF!</v>
      </c>
      <c r="N17" s="8" t="e">
        <f>#REF!</f>
        <v>#REF!</v>
      </c>
      <c r="O17" s="8" t="e">
        <f>#REF!</f>
        <v>#REF!</v>
      </c>
      <c r="P17" s="8" t="e">
        <f>#REF!</f>
        <v>#REF!</v>
      </c>
      <c r="Q17" s="8" t="e">
        <f>#REF!</f>
        <v>#REF!</v>
      </c>
      <c r="R17" s="8" t="e">
        <f>#REF!</f>
        <v>#REF!</v>
      </c>
      <c r="S17" s="8" t="e">
        <f>#REF!</f>
        <v>#REF!</v>
      </c>
      <c r="T17" s="8" t="e">
        <f>#REF!</f>
        <v>#REF!</v>
      </c>
      <c r="U17" s="8" t="e">
        <f>#REF!</f>
        <v>#REF!</v>
      </c>
      <c r="V17" s="8" t="e">
        <f>#REF!</f>
        <v>#REF!</v>
      </c>
      <c r="W17" s="8" t="e">
        <f>#REF!</f>
        <v>#REF!</v>
      </c>
      <c r="X17" s="7">
        <v>0</v>
      </c>
      <c r="Y17" s="7">
        <v>0</v>
      </c>
      <c r="Z17" s="7">
        <v>0</v>
      </c>
      <c r="AA17" s="7">
        <v>0</v>
      </c>
      <c r="AB17" s="7">
        <v>0</v>
      </c>
      <c r="AC17" s="7">
        <v>0</v>
      </c>
      <c r="AD17" s="7">
        <v>0</v>
      </c>
      <c r="AE17" s="7">
        <v>0</v>
      </c>
      <c r="AF17" s="7">
        <v>0</v>
      </c>
      <c r="AG17" s="7">
        <v>0</v>
      </c>
    </row>
    <row r="18" spans="1:33" ht="12.75">
      <c r="A18" s="6" t="e">
        <f>'Data Entry'!#REF!</f>
        <v>#REF!</v>
      </c>
      <c r="B18" s="2" t="e">
        <f>IF(C18&gt;0,#REF!,0)</f>
        <v>#REF!</v>
      </c>
      <c r="C18" s="2" t="e">
        <f>IF(A18="STATE AVG","NULL",'Data Entry'!#REF!)</f>
        <v>#REF!</v>
      </c>
      <c r="D18" s="8" t="e">
        <f>#REF!</f>
        <v>#REF!</v>
      </c>
      <c r="E18" s="8">
        <v>0</v>
      </c>
      <c r="F18" s="8" t="e">
        <f>#REF!</f>
        <v>#REF!</v>
      </c>
      <c r="G18" s="8" t="e">
        <f>#REF!</f>
        <v>#REF!</v>
      </c>
      <c r="H18" s="8" t="e">
        <f>#REF!</f>
        <v>#REF!</v>
      </c>
      <c r="I18" s="8" t="e">
        <f>#REF!</f>
        <v>#REF!</v>
      </c>
      <c r="J18" s="8" t="e">
        <f>#REF!</f>
        <v>#REF!</v>
      </c>
      <c r="K18" s="8" t="e">
        <f>#REF!</f>
        <v>#REF!</v>
      </c>
      <c r="L18" s="8" t="e">
        <f>#REF!</f>
        <v>#REF!</v>
      </c>
      <c r="M18" s="8" t="e">
        <f>#REF!</f>
        <v>#REF!</v>
      </c>
      <c r="N18" s="8" t="e">
        <f>#REF!</f>
        <v>#REF!</v>
      </c>
      <c r="O18" s="8" t="e">
        <f>#REF!</f>
        <v>#REF!</v>
      </c>
      <c r="P18" s="8" t="e">
        <f>#REF!</f>
        <v>#REF!</v>
      </c>
      <c r="Q18" s="8" t="e">
        <f>#REF!</f>
        <v>#REF!</v>
      </c>
      <c r="R18" s="8" t="e">
        <f>#REF!</f>
        <v>#REF!</v>
      </c>
      <c r="S18" s="8" t="e">
        <f>#REF!</f>
        <v>#REF!</v>
      </c>
      <c r="T18" s="8" t="e">
        <f>#REF!</f>
        <v>#REF!</v>
      </c>
      <c r="U18" s="8" t="e">
        <f>#REF!</f>
        <v>#REF!</v>
      </c>
      <c r="V18" s="8" t="e">
        <f>#REF!</f>
        <v>#REF!</v>
      </c>
      <c r="W18" s="8" t="e">
        <f>#REF!</f>
        <v>#REF!</v>
      </c>
      <c r="X18" s="7">
        <v>0</v>
      </c>
      <c r="Y18" s="7">
        <v>0</v>
      </c>
      <c r="Z18" s="7">
        <v>0</v>
      </c>
      <c r="AA18" s="7">
        <v>0</v>
      </c>
      <c r="AB18" s="7">
        <v>0</v>
      </c>
      <c r="AC18" s="7">
        <v>0</v>
      </c>
      <c r="AD18" s="7">
        <v>0</v>
      </c>
      <c r="AE18" s="7">
        <v>0</v>
      </c>
      <c r="AF18" s="7">
        <v>0</v>
      </c>
      <c r="AG18" s="7">
        <v>0</v>
      </c>
    </row>
    <row r="19" spans="1:33" ht="12.75">
      <c r="A19" s="6" t="e">
        <f>'Data Entry'!#REF!</f>
        <v>#REF!</v>
      </c>
      <c r="B19" s="2" t="e">
        <f>IF(C19&gt;0,#REF!,0)</f>
        <v>#REF!</v>
      </c>
      <c r="C19" s="2" t="e">
        <f>IF(A19="STATE AVG","NULL",'Data Entry'!#REF!)</f>
        <v>#REF!</v>
      </c>
      <c r="D19" s="8" t="e">
        <f>#REF!</f>
        <v>#REF!</v>
      </c>
      <c r="E19" s="8">
        <v>0</v>
      </c>
      <c r="F19" s="8" t="e">
        <f>#REF!</f>
        <v>#REF!</v>
      </c>
      <c r="G19" s="8" t="e">
        <f>#REF!</f>
        <v>#REF!</v>
      </c>
      <c r="H19" s="8" t="e">
        <f>#REF!</f>
        <v>#REF!</v>
      </c>
      <c r="I19" s="8" t="e">
        <f>#REF!</f>
        <v>#REF!</v>
      </c>
      <c r="J19" s="8" t="e">
        <f>#REF!</f>
        <v>#REF!</v>
      </c>
      <c r="K19" s="8" t="e">
        <f>#REF!</f>
        <v>#REF!</v>
      </c>
      <c r="L19" s="8" t="e">
        <f>#REF!</f>
        <v>#REF!</v>
      </c>
      <c r="M19" s="8" t="e">
        <f>#REF!</f>
        <v>#REF!</v>
      </c>
      <c r="N19" s="8" t="e">
        <f>#REF!</f>
        <v>#REF!</v>
      </c>
      <c r="O19" s="8" t="e">
        <f>#REF!</f>
        <v>#REF!</v>
      </c>
      <c r="P19" s="8" t="e">
        <f>#REF!</f>
        <v>#REF!</v>
      </c>
      <c r="Q19" s="8" t="e">
        <f>#REF!</f>
        <v>#REF!</v>
      </c>
      <c r="R19" s="8" t="e">
        <f>#REF!</f>
        <v>#REF!</v>
      </c>
      <c r="S19" s="8" t="e">
        <f>#REF!</f>
        <v>#REF!</v>
      </c>
      <c r="T19" s="8" t="e">
        <f>#REF!</f>
        <v>#REF!</v>
      </c>
      <c r="U19" s="8" t="e">
        <f>#REF!</f>
        <v>#REF!</v>
      </c>
      <c r="V19" s="8" t="e">
        <f>#REF!</f>
        <v>#REF!</v>
      </c>
      <c r="W19" s="8" t="e">
        <f>#REF!</f>
        <v>#REF!</v>
      </c>
      <c r="X19" s="7">
        <v>0</v>
      </c>
      <c r="Y19" s="7">
        <v>0</v>
      </c>
      <c r="Z19" s="7">
        <v>0</v>
      </c>
      <c r="AA19" s="7">
        <v>0</v>
      </c>
      <c r="AB19" s="7">
        <v>0</v>
      </c>
      <c r="AC19" s="7">
        <v>0</v>
      </c>
      <c r="AD19" s="7">
        <v>0</v>
      </c>
      <c r="AE19" s="7">
        <v>0</v>
      </c>
      <c r="AF19" s="7">
        <v>0</v>
      </c>
      <c r="AG19" s="7">
        <v>0</v>
      </c>
    </row>
    <row r="20" spans="1:33" ht="12.75">
      <c r="A20" s="6" t="e">
        <f>'Data Entry'!#REF!</f>
        <v>#REF!</v>
      </c>
      <c r="B20" s="2" t="e">
        <f>IF(C20&gt;0,#REF!,0)</f>
        <v>#REF!</v>
      </c>
      <c r="C20" s="2" t="e">
        <f>IF(A20="STATE AVG","NULL",'Data Entry'!#REF!)</f>
        <v>#REF!</v>
      </c>
      <c r="D20" s="8" t="e">
        <f>#REF!</f>
        <v>#REF!</v>
      </c>
      <c r="E20" s="8">
        <v>0</v>
      </c>
      <c r="F20" s="8" t="e">
        <f>#REF!</f>
        <v>#REF!</v>
      </c>
      <c r="G20" s="8" t="e">
        <f>#REF!</f>
        <v>#REF!</v>
      </c>
      <c r="H20" s="8" t="e">
        <f>#REF!</f>
        <v>#REF!</v>
      </c>
      <c r="I20" s="8" t="e">
        <f>#REF!</f>
        <v>#REF!</v>
      </c>
      <c r="J20" s="8" t="e">
        <f>#REF!</f>
        <v>#REF!</v>
      </c>
      <c r="K20" s="8" t="e">
        <f>#REF!</f>
        <v>#REF!</v>
      </c>
      <c r="L20" s="8" t="e">
        <f>#REF!</f>
        <v>#REF!</v>
      </c>
      <c r="M20" s="8" t="e">
        <f>#REF!</f>
        <v>#REF!</v>
      </c>
      <c r="N20" s="8" t="e">
        <f>#REF!</f>
        <v>#REF!</v>
      </c>
      <c r="O20" s="8" t="e">
        <f>#REF!</f>
        <v>#REF!</v>
      </c>
      <c r="P20" s="8" t="e">
        <f>#REF!</f>
        <v>#REF!</v>
      </c>
      <c r="Q20" s="8" t="e">
        <f>#REF!</f>
        <v>#REF!</v>
      </c>
      <c r="R20" s="8" t="e">
        <f>#REF!</f>
        <v>#REF!</v>
      </c>
      <c r="S20" s="8" t="e">
        <f>#REF!</f>
        <v>#REF!</v>
      </c>
      <c r="T20" s="8" t="e">
        <f>#REF!</f>
        <v>#REF!</v>
      </c>
      <c r="U20" s="8" t="e">
        <f>#REF!</f>
        <v>#REF!</v>
      </c>
      <c r="V20" s="8" t="e">
        <f>#REF!</f>
        <v>#REF!</v>
      </c>
      <c r="W20" s="8" t="e">
        <f>#REF!</f>
        <v>#REF!</v>
      </c>
      <c r="X20" s="7">
        <v>0</v>
      </c>
      <c r="Y20" s="7">
        <v>0</v>
      </c>
      <c r="Z20" s="7">
        <v>0</v>
      </c>
      <c r="AA20" s="7">
        <v>0</v>
      </c>
      <c r="AB20" s="7">
        <v>0</v>
      </c>
      <c r="AC20" s="7">
        <v>0</v>
      </c>
      <c r="AD20" s="7">
        <v>0</v>
      </c>
      <c r="AE20" s="7">
        <v>0</v>
      </c>
      <c r="AF20" s="7">
        <v>0</v>
      </c>
      <c r="AG20" s="7">
        <v>0</v>
      </c>
    </row>
    <row r="21" spans="1:33" ht="12.75">
      <c r="A21" s="6" t="e">
        <f>'Data Entry'!#REF!</f>
        <v>#REF!</v>
      </c>
      <c r="B21" s="2" t="e">
        <f>IF(C21&gt;0,#REF!,0)</f>
        <v>#REF!</v>
      </c>
      <c r="C21" s="2" t="e">
        <f>IF(A21="STATE AVG","NULL",'Data Entry'!#REF!)</f>
        <v>#REF!</v>
      </c>
      <c r="D21" s="8" t="e">
        <f>#REF!</f>
        <v>#REF!</v>
      </c>
      <c r="E21" s="8">
        <v>0</v>
      </c>
      <c r="F21" s="8" t="e">
        <f>#REF!</f>
        <v>#REF!</v>
      </c>
      <c r="G21" s="8" t="e">
        <f>#REF!</f>
        <v>#REF!</v>
      </c>
      <c r="H21" s="8" t="e">
        <f>#REF!</f>
        <v>#REF!</v>
      </c>
      <c r="I21" s="8" t="e">
        <f>#REF!</f>
        <v>#REF!</v>
      </c>
      <c r="J21" s="8" t="e">
        <f>#REF!</f>
        <v>#REF!</v>
      </c>
      <c r="K21" s="8" t="e">
        <f>#REF!</f>
        <v>#REF!</v>
      </c>
      <c r="L21" s="8" t="e">
        <f>#REF!</f>
        <v>#REF!</v>
      </c>
      <c r="M21" s="8" t="e">
        <f>#REF!</f>
        <v>#REF!</v>
      </c>
      <c r="N21" s="8" t="e">
        <f>#REF!</f>
        <v>#REF!</v>
      </c>
      <c r="O21" s="8" t="e">
        <f>#REF!</f>
        <v>#REF!</v>
      </c>
      <c r="P21" s="8" t="e">
        <f>#REF!</f>
        <v>#REF!</v>
      </c>
      <c r="Q21" s="8" t="e">
        <f>#REF!</f>
        <v>#REF!</v>
      </c>
      <c r="R21" s="8" t="e">
        <f>#REF!</f>
        <v>#REF!</v>
      </c>
      <c r="S21" s="8" t="e">
        <f>#REF!</f>
        <v>#REF!</v>
      </c>
      <c r="T21" s="8" t="e">
        <f>#REF!</f>
        <v>#REF!</v>
      </c>
      <c r="U21" s="8" t="e">
        <f>#REF!</f>
        <v>#REF!</v>
      </c>
      <c r="V21" s="8" t="e">
        <f>#REF!</f>
        <v>#REF!</v>
      </c>
      <c r="W21" s="8" t="e">
        <f>#REF!</f>
        <v>#REF!</v>
      </c>
      <c r="X21" s="7">
        <v>0</v>
      </c>
      <c r="Y21" s="7">
        <v>0</v>
      </c>
      <c r="Z21" s="7">
        <v>0</v>
      </c>
      <c r="AA21" s="7">
        <v>0</v>
      </c>
      <c r="AB21" s="7">
        <v>0</v>
      </c>
      <c r="AC21" s="7">
        <v>0</v>
      </c>
      <c r="AD21" s="7">
        <v>0</v>
      </c>
      <c r="AE21" s="7">
        <v>0</v>
      </c>
      <c r="AF21" s="7">
        <v>0</v>
      </c>
      <c r="AG21" s="7">
        <v>0</v>
      </c>
    </row>
    <row r="22" spans="1:33" ht="12.75">
      <c r="A22" s="6" t="e">
        <f>'Data Entry'!#REF!</f>
        <v>#REF!</v>
      </c>
      <c r="B22" s="2" t="e">
        <f>IF(C22&gt;0,#REF!,0)</f>
        <v>#REF!</v>
      </c>
      <c r="C22" s="2" t="e">
        <f>IF(A22="STATE AVG","NULL",'Data Entry'!#REF!)</f>
        <v>#REF!</v>
      </c>
      <c r="D22" s="8" t="e">
        <f>#REF!</f>
        <v>#REF!</v>
      </c>
      <c r="E22" s="8">
        <v>0</v>
      </c>
      <c r="F22" s="8" t="e">
        <f>#REF!</f>
        <v>#REF!</v>
      </c>
      <c r="G22" s="8" t="e">
        <f>#REF!</f>
        <v>#REF!</v>
      </c>
      <c r="H22" s="8" t="e">
        <f>#REF!</f>
        <v>#REF!</v>
      </c>
      <c r="I22" s="8" t="e">
        <f>#REF!</f>
        <v>#REF!</v>
      </c>
      <c r="J22" s="8" t="e">
        <f>#REF!</f>
        <v>#REF!</v>
      </c>
      <c r="K22" s="8" t="e">
        <f>#REF!</f>
        <v>#REF!</v>
      </c>
      <c r="L22" s="8" t="e">
        <f>#REF!</f>
        <v>#REF!</v>
      </c>
      <c r="M22" s="8" t="e">
        <f>#REF!</f>
        <v>#REF!</v>
      </c>
      <c r="N22" s="8" t="e">
        <f>#REF!</f>
        <v>#REF!</v>
      </c>
      <c r="O22" s="8" t="e">
        <f>#REF!</f>
        <v>#REF!</v>
      </c>
      <c r="P22" s="8" t="e">
        <f>#REF!</f>
        <v>#REF!</v>
      </c>
      <c r="Q22" s="8" t="e">
        <f>#REF!</f>
        <v>#REF!</v>
      </c>
      <c r="R22" s="8" t="e">
        <f>#REF!</f>
        <v>#REF!</v>
      </c>
      <c r="S22" s="8" t="e">
        <f>#REF!</f>
        <v>#REF!</v>
      </c>
      <c r="T22" s="8" t="e">
        <f>#REF!</f>
        <v>#REF!</v>
      </c>
      <c r="U22" s="8" t="e">
        <f>#REF!</f>
        <v>#REF!</v>
      </c>
      <c r="V22" s="8" t="e">
        <f>#REF!</f>
        <v>#REF!</v>
      </c>
      <c r="W22" s="8" t="e">
        <f>#REF!</f>
        <v>#REF!</v>
      </c>
      <c r="X22" s="7">
        <v>0</v>
      </c>
      <c r="Y22" s="7">
        <v>0</v>
      </c>
      <c r="Z22" s="7">
        <v>0</v>
      </c>
      <c r="AA22" s="7">
        <v>0</v>
      </c>
      <c r="AB22" s="7">
        <v>0</v>
      </c>
      <c r="AC22" s="7">
        <v>0</v>
      </c>
      <c r="AD22" s="7">
        <v>0</v>
      </c>
      <c r="AE22" s="7">
        <v>0</v>
      </c>
      <c r="AF22" s="7">
        <v>0</v>
      </c>
      <c r="AG22" s="7">
        <v>0</v>
      </c>
    </row>
    <row r="23" spans="1:33" ht="12.75">
      <c r="A23" s="6" t="e">
        <f>'Data Entry'!#REF!</f>
        <v>#REF!</v>
      </c>
      <c r="B23" s="2" t="e">
        <f>IF(C23&gt;0,#REF!,0)</f>
        <v>#REF!</v>
      </c>
      <c r="C23" s="2" t="e">
        <f>IF(A23="STATE AVG","NULL",'Data Entry'!#REF!)</f>
        <v>#REF!</v>
      </c>
      <c r="D23" s="8" t="e">
        <f>#REF!</f>
        <v>#REF!</v>
      </c>
      <c r="E23" s="8">
        <v>0</v>
      </c>
      <c r="F23" s="8" t="e">
        <f>#REF!</f>
        <v>#REF!</v>
      </c>
      <c r="G23" s="8" t="e">
        <f>#REF!</f>
        <v>#REF!</v>
      </c>
      <c r="H23" s="8" t="e">
        <f>#REF!</f>
        <v>#REF!</v>
      </c>
      <c r="I23" s="8" t="e">
        <f>#REF!</f>
        <v>#REF!</v>
      </c>
      <c r="J23" s="8" t="e">
        <f>#REF!</f>
        <v>#REF!</v>
      </c>
      <c r="K23" s="8" t="e">
        <f>#REF!</f>
        <v>#REF!</v>
      </c>
      <c r="L23" s="8" t="e">
        <f>#REF!</f>
        <v>#REF!</v>
      </c>
      <c r="M23" s="8" t="e">
        <f>#REF!</f>
        <v>#REF!</v>
      </c>
      <c r="N23" s="8" t="e">
        <f>#REF!</f>
        <v>#REF!</v>
      </c>
      <c r="O23" s="8" t="e">
        <f>#REF!</f>
        <v>#REF!</v>
      </c>
      <c r="P23" s="8" t="e">
        <f>#REF!</f>
        <v>#REF!</v>
      </c>
      <c r="Q23" s="8" t="e">
        <f>#REF!</f>
        <v>#REF!</v>
      </c>
      <c r="R23" s="8" t="e">
        <f>#REF!</f>
        <v>#REF!</v>
      </c>
      <c r="S23" s="8" t="e">
        <f>#REF!</f>
        <v>#REF!</v>
      </c>
      <c r="T23" s="8" t="e">
        <f>#REF!</f>
        <v>#REF!</v>
      </c>
      <c r="U23" s="8" t="e">
        <f>#REF!</f>
        <v>#REF!</v>
      </c>
      <c r="V23" s="8" t="e">
        <f>#REF!</f>
        <v>#REF!</v>
      </c>
      <c r="W23" s="8" t="e">
        <f>#REF!</f>
        <v>#REF!</v>
      </c>
      <c r="X23" s="7">
        <v>0</v>
      </c>
      <c r="Y23" s="7">
        <v>0</v>
      </c>
      <c r="Z23" s="7">
        <v>0</v>
      </c>
      <c r="AA23" s="7">
        <v>0</v>
      </c>
      <c r="AB23" s="7">
        <v>0</v>
      </c>
      <c r="AC23" s="7">
        <v>0</v>
      </c>
      <c r="AD23" s="7">
        <v>0</v>
      </c>
      <c r="AE23" s="7">
        <v>0</v>
      </c>
      <c r="AF23" s="7">
        <v>0</v>
      </c>
      <c r="AG23" s="7">
        <v>0</v>
      </c>
    </row>
    <row r="24" spans="1:33" ht="12.75">
      <c r="A24" s="6" t="e">
        <f>'Data Entry'!#REF!</f>
        <v>#REF!</v>
      </c>
      <c r="B24" s="2" t="e">
        <f>IF(C24&gt;0,#REF!,0)</f>
        <v>#REF!</v>
      </c>
      <c r="C24" s="2" t="e">
        <f>IF(A24="STATE AVG","NULL",'Data Entry'!#REF!)</f>
        <v>#REF!</v>
      </c>
      <c r="D24" s="8" t="e">
        <f>#REF!</f>
        <v>#REF!</v>
      </c>
      <c r="E24" s="8">
        <v>0</v>
      </c>
      <c r="F24" s="8" t="e">
        <f>#REF!</f>
        <v>#REF!</v>
      </c>
      <c r="G24" s="8" t="e">
        <f>#REF!</f>
        <v>#REF!</v>
      </c>
      <c r="H24" s="8" t="e">
        <f>#REF!</f>
        <v>#REF!</v>
      </c>
      <c r="I24" s="8" t="e">
        <f>#REF!</f>
        <v>#REF!</v>
      </c>
      <c r="J24" s="8" t="e">
        <f>#REF!</f>
        <v>#REF!</v>
      </c>
      <c r="K24" s="8" t="e">
        <f>#REF!</f>
        <v>#REF!</v>
      </c>
      <c r="L24" s="8" t="e">
        <f>#REF!</f>
        <v>#REF!</v>
      </c>
      <c r="M24" s="8" t="e">
        <f>#REF!</f>
        <v>#REF!</v>
      </c>
      <c r="N24" s="8" t="e">
        <f>#REF!</f>
        <v>#REF!</v>
      </c>
      <c r="O24" s="8" t="e">
        <f>#REF!</f>
        <v>#REF!</v>
      </c>
      <c r="P24" s="8" t="e">
        <f>#REF!</f>
        <v>#REF!</v>
      </c>
      <c r="Q24" s="8" t="e">
        <f>#REF!</f>
        <v>#REF!</v>
      </c>
      <c r="R24" s="8" t="e">
        <f>#REF!</f>
        <v>#REF!</v>
      </c>
      <c r="S24" s="8" t="e">
        <f>#REF!</f>
        <v>#REF!</v>
      </c>
      <c r="T24" s="8" t="e">
        <f>#REF!</f>
        <v>#REF!</v>
      </c>
      <c r="U24" s="8" t="e">
        <f>#REF!</f>
        <v>#REF!</v>
      </c>
      <c r="V24" s="8" t="e">
        <f>#REF!</f>
        <v>#REF!</v>
      </c>
      <c r="W24" s="8" t="e">
        <f>#REF!</f>
        <v>#REF!</v>
      </c>
      <c r="X24" s="7">
        <v>0</v>
      </c>
      <c r="Y24" s="7">
        <v>0</v>
      </c>
      <c r="Z24" s="7">
        <v>0</v>
      </c>
      <c r="AA24" s="7">
        <v>0</v>
      </c>
      <c r="AB24" s="7">
        <v>0</v>
      </c>
      <c r="AC24" s="7">
        <v>0</v>
      </c>
      <c r="AD24" s="7">
        <v>0</v>
      </c>
      <c r="AE24" s="7">
        <v>0</v>
      </c>
      <c r="AF24" s="7">
        <v>0</v>
      </c>
      <c r="AG24" s="7">
        <v>0</v>
      </c>
    </row>
    <row r="25" spans="1:33" ht="12.75">
      <c r="A25" s="6" t="e">
        <f>'Data Entry'!#REF!</f>
        <v>#REF!</v>
      </c>
      <c r="B25" s="2" t="e">
        <f>IF(C25&gt;0,#REF!,0)</f>
        <v>#REF!</v>
      </c>
      <c r="C25" s="2" t="e">
        <f>IF(A25="STATE AVG","NULL",'Data Entry'!#REF!)</f>
        <v>#REF!</v>
      </c>
      <c r="D25" s="8" t="e">
        <f>#REF!</f>
        <v>#REF!</v>
      </c>
      <c r="E25" s="8">
        <v>0</v>
      </c>
      <c r="F25" s="8" t="e">
        <f>#REF!</f>
        <v>#REF!</v>
      </c>
      <c r="G25" s="8" t="e">
        <f>#REF!</f>
        <v>#REF!</v>
      </c>
      <c r="H25" s="8" t="e">
        <f>#REF!</f>
        <v>#REF!</v>
      </c>
      <c r="I25" s="8" t="e">
        <f>#REF!</f>
        <v>#REF!</v>
      </c>
      <c r="J25" s="8" t="e">
        <f>#REF!</f>
        <v>#REF!</v>
      </c>
      <c r="K25" s="8" t="e">
        <f>#REF!</f>
        <v>#REF!</v>
      </c>
      <c r="L25" s="8" t="e">
        <f>#REF!</f>
        <v>#REF!</v>
      </c>
      <c r="M25" s="8" t="e">
        <f>#REF!</f>
        <v>#REF!</v>
      </c>
      <c r="N25" s="8" t="e">
        <f>#REF!</f>
        <v>#REF!</v>
      </c>
      <c r="O25" s="8" t="e">
        <f>#REF!</f>
        <v>#REF!</v>
      </c>
      <c r="P25" s="8" t="e">
        <f>#REF!</f>
        <v>#REF!</v>
      </c>
      <c r="Q25" s="8" t="e">
        <f>#REF!</f>
        <v>#REF!</v>
      </c>
      <c r="R25" s="8" t="e">
        <f>#REF!</f>
        <v>#REF!</v>
      </c>
      <c r="S25" s="8" t="e">
        <f>#REF!</f>
        <v>#REF!</v>
      </c>
      <c r="T25" s="8" t="e">
        <f>#REF!</f>
        <v>#REF!</v>
      </c>
      <c r="U25" s="8" t="e">
        <f>#REF!</f>
        <v>#REF!</v>
      </c>
      <c r="V25" s="8" t="e">
        <f>#REF!</f>
        <v>#REF!</v>
      </c>
      <c r="W25" s="8" t="e">
        <f>#REF!</f>
        <v>#REF!</v>
      </c>
      <c r="X25" s="7">
        <v>0</v>
      </c>
      <c r="Y25" s="7">
        <v>0</v>
      </c>
      <c r="Z25" s="7">
        <v>0</v>
      </c>
      <c r="AA25" s="7">
        <v>0</v>
      </c>
      <c r="AB25" s="7">
        <v>0</v>
      </c>
      <c r="AC25" s="7">
        <v>0</v>
      </c>
      <c r="AD25" s="7">
        <v>0</v>
      </c>
      <c r="AE25" s="7">
        <v>0</v>
      </c>
      <c r="AF25" s="7">
        <v>0</v>
      </c>
      <c r="AG25" s="7">
        <v>0</v>
      </c>
    </row>
    <row r="26" spans="1:33" ht="12.75">
      <c r="A26" s="6" t="e">
        <f>'Data Entry'!#REF!</f>
        <v>#REF!</v>
      </c>
      <c r="B26" s="2" t="e">
        <f>IF(C26&gt;0,#REF!,0)</f>
        <v>#REF!</v>
      </c>
      <c r="C26" s="2" t="e">
        <f>IF(A26="STATE AVG","NULL",'Data Entry'!#REF!)</f>
        <v>#REF!</v>
      </c>
      <c r="D26" s="8" t="e">
        <f>#REF!</f>
        <v>#REF!</v>
      </c>
      <c r="E26" s="8">
        <v>0</v>
      </c>
      <c r="F26" s="8" t="e">
        <f>#REF!</f>
        <v>#REF!</v>
      </c>
      <c r="G26" s="8" t="e">
        <f>#REF!</f>
        <v>#REF!</v>
      </c>
      <c r="H26" s="8" t="e">
        <f>#REF!</f>
        <v>#REF!</v>
      </c>
      <c r="I26" s="8" t="e">
        <f>#REF!</f>
        <v>#REF!</v>
      </c>
      <c r="J26" s="8" t="e">
        <f>#REF!</f>
        <v>#REF!</v>
      </c>
      <c r="K26" s="8" t="e">
        <f>#REF!</f>
        <v>#REF!</v>
      </c>
      <c r="L26" s="8" t="e">
        <f>#REF!</f>
        <v>#REF!</v>
      </c>
      <c r="M26" s="8" t="e">
        <f>#REF!</f>
        <v>#REF!</v>
      </c>
      <c r="N26" s="8" t="e">
        <f>#REF!</f>
        <v>#REF!</v>
      </c>
      <c r="O26" s="8" t="e">
        <f>#REF!</f>
        <v>#REF!</v>
      </c>
      <c r="P26" s="8" t="e">
        <f>#REF!</f>
        <v>#REF!</v>
      </c>
      <c r="Q26" s="8" t="e">
        <f>#REF!</f>
        <v>#REF!</v>
      </c>
      <c r="R26" s="8" t="e">
        <f>#REF!</f>
        <v>#REF!</v>
      </c>
      <c r="S26" s="8" t="e">
        <f>#REF!</f>
        <v>#REF!</v>
      </c>
      <c r="T26" s="8" t="e">
        <f>#REF!</f>
        <v>#REF!</v>
      </c>
      <c r="U26" s="8" t="e">
        <f>#REF!</f>
        <v>#REF!</v>
      </c>
      <c r="V26" s="8" t="e">
        <f>#REF!</f>
        <v>#REF!</v>
      </c>
      <c r="W26" s="8" t="e">
        <f>#REF!</f>
        <v>#REF!</v>
      </c>
      <c r="X26" s="7">
        <v>0</v>
      </c>
      <c r="Y26" s="7">
        <v>0</v>
      </c>
      <c r="Z26" s="7">
        <v>0</v>
      </c>
      <c r="AA26" s="7">
        <v>0</v>
      </c>
      <c r="AB26" s="7">
        <v>0</v>
      </c>
      <c r="AC26" s="7">
        <v>0</v>
      </c>
      <c r="AD26" s="7">
        <v>0</v>
      </c>
      <c r="AE26" s="7">
        <v>0</v>
      </c>
      <c r="AF26" s="7">
        <v>0</v>
      </c>
      <c r="AG26" s="7">
        <v>0</v>
      </c>
    </row>
    <row r="27" spans="1:33" ht="12.75">
      <c r="A27" s="6" t="e">
        <f>'Data Entry'!#REF!</f>
        <v>#REF!</v>
      </c>
      <c r="B27" s="2" t="e">
        <f>IF(C27&gt;0,#REF!,0)</f>
        <v>#REF!</v>
      </c>
      <c r="C27" s="2" t="e">
        <f>IF(A27="STATE AVG","NULL",'Data Entry'!#REF!)</f>
        <v>#REF!</v>
      </c>
      <c r="D27" s="8" t="e">
        <f>#REF!</f>
        <v>#REF!</v>
      </c>
      <c r="E27" s="8">
        <v>0</v>
      </c>
      <c r="F27" s="8" t="e">
        <f>#REF!</f>
        <v>#REF!</v>
      </c>
      <c r="G27" s="8" t="e">
        <f>#REF!</f>
        <v>#REF!</v>
      </c>
      <c r="H27" s="8" t="e">
        <f>#REF!</f>
        <v>#REF!</v>
      </c>
      <c r="I27" s="8" t="e">
        <f>#REF!</f>
        <v>#REF!</v>
      </c>
      <c r="J27" s="8" t="e">
        <f>#REF!</f>
        <v>#REF!</v>
      </c>
      <c r="K27" s="8" t="e">
        <f>#REF!</f>
        <v>#REF!</v>
      </c>
      <c r="L27" s="8" t="e">
        <f>#REF!</f>
        <v>#REF!</v>
      </c>
      <c r="M27" s="8" t="e">
        <f>#REF!</f>
        <v>#REF!</v>
      </c>
      <c r="N27" s="8" t="e">
        <f>#REF!</f>
        <v>#REF!</v>
      </c>
      <c r="O27" s="8" t="e">
        <f>#REF!</f>
        <v>#REF!</v>
      </c>
      <c r="P27" s="8" t="e">
        <f>#REF!</f>
        <v>#REF!</v>
      </c>
      <c r="Q27" s="8" t="e">
        <f>#REF!</f>
        <v>#REF!</v>
      </c>
      <c r="R27" s="8" t="e">
        <f>#REF!</f>
        <v>#REF!</v>
      </c>
      <c r="S27" s="8" t="e">
        <f>#REF!</f>
        <v>#REF!</v>
      </c>
      <c r="T27" s="8" t="e">
        <f>#REF!</f>
        <v>#REF!</v>
      </c>
      <c r="U27" s="8" t="e">
        <f>#REF!</f>
        <v>#REF!</v>
      </c>
      <c r="V27" s="8" t="e">
        <f>#REF!</f>
        <v>#REF!</v>
      </c>
      <c r="W27" s="8" t="e">
        <f>#REF!</f>
        <v>#REF!</v>
      </c>
      <c r="X27" s="7">
        <v>0</v>
      </c>
      <c r="Y27" s="7">
        <v>0</v>
      </c>
      <c r="Z27" s="7">
        <v>0</v>
      </c>
      <c r="AA27" s="7">
        <v>0</v>
      </c>
      <c r="AB27" s="7">
        <v>0</v>
      </c>
      <c r="AC27" s="7">
        <v>0</v>
      </c>
      <c r="AD27" s="7">
        <v>0</v>
      </c>
      <c r="AE27" s="7">
        <v>0</v>
      </c>
      <c r="AF27" s="7">
        <v>0</v>
      </c>
      <c r="AG27" s="7">
        <v>0</v>
      </c>
    </row>
    <row r="28" spans="1:33" ht="12.75">
      <c r="A28" s="6" t="e">
        <f>'Data Entry'!#REF!</f>
        <v>#REF!</v>
      </c>
      <c r="B28" s="2" t="e">
        <f>IF(C28&gt;0,#REF!,0)</f>
        <v>#REF!</v>
      </c>
      <c r="C28" s="2" t="e">
        <f>IF(A28="STATE AVG","NULL",'Data Entry'!#REF!)</f>
        <v>#REF!</v>
      </c>
      <c r="D28" s="8" t="e">
        <f>#REF!</f>
        <v>#REF!</v>
      </c>
      <c r="E28" s="8">
        <v>0</v>
      </c>
      <c r="F28" s="8" t="e">
        <f>#REF!</f>
        <v>#REF!</v>
      </c>
      <c r="G28" s="8" t="e">
        <f>#REF!</f>
        <v>#REF!</v>
      </c>
      <c r="H28" s="8" t="e">
        <f>#REF!</f>
        <v>#REF!</v>
      </c>
      <c r="I28" s="8" t="e">
        <f>#REF!</f>
        <v>#REF!</v>
      </c>
      <c r="J28" s="8" t="e">
        <f>#REF!</f>
        <v>#REF!</v>
      </c>
      <c r="K28" s="8" t="e">
        <f>#REF!</f>
        <v>#REF!</v>
      </c>
      <c r="L28" s="8" t="e">
        <f>#REF!</f>
        <v>#REF!</v>
      </c>
      <c r="M28" s="8" t="e">
        <f>#REF!</f>
        <v>#REF!</v>
      </c>
      <c r="N28" s="8" t="e">
        <f>#REF!</f>
        <v>#REF!</v>
      </c>
      <c r="O28" s="8" t="e">
        <f>#REF!</f>
        <v>#REF!</v>
      </c>
      <c r="P28" s="8" t="e">
        <f>#REF!</f>
        <v>#REF!</v>
      </c>
      <c r="Q28" s="8" t="e">
        <f>#REF!</f>
        <v>#REF!</v>
      </c>
      <c r="R28" s="8" t="e">
        <f>#REF!</f>
        <v>#REF!</v>
      </c>
      <c r="S28" s="8" t="e">
        <f>#REF!</f>
        <v>#REF!</v>
      </c>
      <c r="T28" s="8" t="e">
        <f>#REF!</f>
        <v>#REF!</v>
      </c>
      <c r="U28" s="8" t="e">
        <f>#REF!</f>
        <v>#REF!</v>
      </c>
      <c r="V28" s="8" t="e">
        <f>#REF!</f>
        <v>#REF!</v>
      </c>
      <c r="W28" s="8" t="e">
        <f>#REF!</f>
        <v>#REF!</v>
      </c>
      <c r="X28" s="7">
        <v>0</v>
      </c>
      <c r="Y28" s="7">
        <v>0</v>
      </c>
      <c r="Z28" s="7">
        <v>0</v>
      </c>
      <c r="AA28" s="7">
        <v>0</v>
      </c>
      <c r="AB28" s="7">
        <v>0</v>
      </c>
      <c r="AC28" s="7">
        <v>0</v>
      </c>
      <c r="AD28" s="7">
        <v>0</v>
      </c>
      <c r="AE28" s="7">
        <v>0</v>
      </c>
      <c r="AF28" s="7">
        <v>0</v>
      </c>
      <c r="AG28" s="7">
        <v>0</v>
      </c>
    </row>
    <row r="29" spans="1:33" ht="12.75">
      <c r="A29" s="6" t="e">
        <f>'Data Entry'!#REF!</f>
        <v>#REF!</v>
      </c>
      <c r="B29" s="2" t="e">
        <f>IF(C29&gt;0,#REF!,0)</f>
        <v>#REF!</v>
      </c>
      <c r="C29" s="2" t="e">
        <f>IF(A29="STATE AVG","NULL",'Data Entry'!#REF!)</f>
        <v>#REF!</v>
      </c>
      <c r="D29" s="8" t="e">
        <f>#REF!</f>
        <v>#REF!</v>
      </c>
      <c r="E29" s="8">
        <v>0</v>
      </c>
      <c r="F29" s="8" t="e">
        <f>#REF!</f>
        <v>#REF!</v>
      </c>
      <c r="G29" s="8" t="e">
        <f>#REF!</f>
        <v>#REF!</v>
      </c>
      <c r="H29" s="8" t="e">
        <f>#REF!</f>
        <v>#REF!</v>
      </c>
      <c r="I29" s="8" t="e">
        <f>#REF!</f>
        <v>#REF!</v>
      </c>
      <c r="J29" s="8" t="e">
        <f>#REF!</f>
        <v>#REF!</v>
      </c>
      <c r="K29" s="8" t="e">
        <f>#REF!</f>
        <v>#REF!</v>
      </c>
      <c r="L29" s="8" t="e">
        <f>#REF!</f>
        <v>#REF!</v>
      </c>
      <c r="M29" s="8" t="e">
        <f>#REF!</f>
        <v>#REF!</v>
      </c>
      <c r="N29" s="8" t="e">
        <f>#REF!</f>
        <v>#REF!</v>
      </c>
      <c r="O29" s="8" t="e">
        <f>#REF!</f>
        <v>#REF!</v>
      </c>
      <c r="P29" s="8" t="e">
        <f>#REF!</f>
        <v>#REF!</v>
      </c>
      <c r="Q29" s="8" t="e">
        <f>#REF!</f>
        <v>#REF!</v>
      </c>
      <c r="R29" s="8" t="e">
        <f>#REF!</f>
        <v>#REF!</v>
      </c>
      <c r="S29" s="8" t="e">
        <f>#REF!</f>
        <v>#REF!</v>
      </c>
      <c r="T29" s="8" t="e">
        <f>#REF!</f>
        <v>#REF!</v>
      </c>
      <c r="U29" s="8" t="e">
        <f>#REF!</f>
        <v>#REF!</v>
      </c>
      <c r="V29" s="8" t="e">
        <f>#REF!</f>
        <v>#REF!</v>
      </c>
      <c r="W29" s="8" t="e">
        <f>#REF!</f>
        <v>#REF!</v>
      </c>
      <c r="X29" s="7">
        <v>0</v>
      </c>
      <c r="Y29" s="7">
        <v>0</v>
      </c>
      <c r="Z29" s="7">
        <v>0</v>
      </c>
      <c r="AA29" s="7">
        <v>0</v>
      </c>
      <c r="AB29" s="7">
        <v>0</v>
      </c>
      <c r="AC29" s="7">
        <v>0</v>
      </c>
      <c r="AD29" s="7">
        <v>0</v>
      </c>
      <c r="AE29" s="7">
        <v>0</v>
      </c>
      <c r="AF29" s="7">
        <v>0</v>
      </c>
      <c r="AG29" s="7">
        <v>0</v>
      </c>
    </row>
    <row r="30" spans="1:33" ht="12.75">
      <c r="A30" s="6" t="e">
        <f>'Data Entry'!#REF!</f>
        <v>#REF!</v>
      </c>
      <c r="B30" s="2" t="e">
        <f>IF(C30&gt;0,#REF!,0)</f>
        <v>#REF!</v>
      </c>
      <c r="C30" s="2" t="e">
        <f>IF(A30="STATE AVG","NULL",'Data Entry'!#REF!)</f>
        <v>#REF!</v>
      </c>
      <c r="D30" s="8" t="e">
        <f>#REF!</f>
        <v>#REF!</v>
      </c>
      <c r="E30" s="8">
        <v>0</v>
      </c>
      <c r="F30" s="8" t="e">
        <f>#REF!</f>
        <v>#REF!</v>
      </c>
      <c r="G30" s="8" t="e">
        <f>#REF!</f>
        <v>#REF!</v>
      </c>
      <c r="H30" s="8" t="e">
        <f>#REF!</f>
        <v>#REF!</v>
      </c>
      <c r="I30" s="8" t="e">
        <f>#REF!</f>
        <v>#REF!</v>
      </c>
      <c r="J30" s="8" t="e">
        <f>#REF!</f>
        <v>#REF!</v>
      </c>
      <c r="K30" s="8" t="e">
        <f>#REF!</f>
        <v>#REF!</v>
      </c>
      <c r="L30" s="8" t="e">
        <f>#REF!</f>
        <v>#REF!</v>
      </c>
      <c r="M30" s="8" t="e">
        <f>#REF!</f>
        <v>#REF!</v>
      </c>
      <c r="N30" s="8" t="e">
        <f>#REF!</f>
        <v>#REF!</v>
      </c>
      <c r="O30" s="8" t="e">
        <f>#REF!</f>
        <v>#REF!</v>
      </c>
      <c r="P30" s="8" t="e">
        <f>#REF!</f>
        <v>#REF!</v>
      </c>
      <c r="Q30" s="8" t="e">
        <f>#REF!</f>
        <v>#REF!</v>
      </c>
      <c r="R30" s="8" t="e">
        <f>#REF!</f>
        <v>#REF!</v>
      </c>
      <c r="S30" s="8" t="e">
        <f>#REF!</f>
        <v>#REF!</v>
      </c>
      <c r="T30" s="8" t="e">
        <f>#REF!</f>
        <v>#REF!</v>
      </c>
      <c r="U30" s="8" t="e">
        <f>#REF!</f>
        <v>#REF!</v>
      </c>
      <c r="V30" s="8" t="e">
        <f>#REF!</f>
        <v>#REF!</v>
      </c>
      <c r="W30" s="8" t="e">
        <f>#REF!</f>
        <v>#REF!</v>
      </c>
      <c r="X30" s="7">
        <v>0</v>
      </c>
      <c r="Y30" s="7">
        <v>0</v>
      </c>
      <c r="Z30" s="7">
        <v>0</v>
      </c>
      <c r="AA30" s="7">
        <v>0</v>
      </c>
      <c r="AB30" s="7">
        <v>0</v>
      </c>
      <c r="AC30" s="7">
        <v>0</v>
      </c>
      <c r="AD30" s="7">
        <v>0</v>
      </c>
      <c r="AE30" s="7">
        <v>0</v>
      </c>
      <c r="AF30" s="7">
        <v>0</v>
      </c>
      <c r="AG30" s="7">
        <v>0</v>
      </c>
    </row>
    <row r="31" spans="1:33" ht="12.75">
      <c r="A31" s="6" t="e">
        <f>'Data Entry'!#REF!</f>
        <v>#REF!</v>
      </c>
      <c r="B31" s="2" t="e">
        <f>IF(C31&gt;0,#REF!,0)</f>
        <v>#REF!</v>
      </c>
      <c r="C31" s="2" t="e">
        <f>IF(A31="STATE AVG","NULL",'Data Entry'!#REF!)</f>
        <v>#REF!</v>
      </c>
      <c r="D31" s="8" t="e">
        <f>#REF!</f>
        <v>#REF!</v>
      </c>
      <c r="E31" s="8">
        <v>0</v>
      </c>
      <c r="F31" s="8" t="e">
        <f>#REF!</f>
        <v>#REF!</v>
      </c>
      <c r="G31" s="8" t="e">
        <f>#REF!</f>
        <v>#REF!</v>
      </c>
      <c r="H31" s="8" t="e">
        <f>#REF!</f>
        <v>#REF!</v>
      </c>
      <c r="I31" s="8" t="e">
        <f>#REF!</f>
        <v>#REF!</v>
      </c>
      <c r="J31" s="8" t="e">
        <f>#REF!</f>
        <v>#REF!</v>
      </c>
      <c r="K31" s="8" t="e">
        <f>#REF!</f>
        <v>#REF!</v>
      </c>
      <c r="L31" s="8" t="e">
        <f>#REF!</f>
        <v>#REF!</v>
      </c>
      <c r="M31" s="8" t="e">
        <f>#REF!</f>
        <v>#REF!</v>
      </c>
      <c r="N31" s="8" t="e">
        <f>#REF!</f>
        <v>#REF!</v>
      </c>
      <c r="O31" s="8" t="e">
        <f>#REF!</f>
        <v>#REF!</v>
      </c>
      <c r="P31" s="8" t="e">
        <f>#REF!</f>
        <v>#REF!</v>
      </c>
      <c r="Q31" s="8" t="e">
        <f>#REF!</f>
        <v>#REF!</v>
      </c>
      <c r="R31" s="8" t="e">
        <f>#REF!</f>
        <v>#REF!</v>
      </c>
      <c r="S31" s="8" t="e">
        <f>#REF!</f>
        <v>#REF!</v>
      </c>
      <c r="T31" s="8" t="e">
        <f>#REF!</f>
        <v>#REF!</v>
      </c>
      <c r="U31" s="8" t="e">
        <f>#REF!</f>
        <v>#REF!</v>
      </c>
      <c r="V31" s="8" t="e">
        <f>#REF!</f>
        <v>#REF!</v>
      </c>
      <c r="W31" s="8" t="e">
        <f>#REF!</f>
        <v>#REF!</v>
      </c>
      <c r="X31" s="7">
        <v>0</v>
      </c>
      <c r="Y31" s="7">
        <v>0</v>
      </c>
      <c r="Z31" s="7">
        <v>0</v>
      </c>
      <c r="AA31" s="7">
        <v>0</v>
      </c>
      <c r="AB31" s="7">
        <v>0</v>
      </c>
      <c r="AC31" s="7">
        <v>0</v>
      </c>
      <c r="AD31" s="7">
        <v>0</v>
      </c>
      <c r="AE31" s="7">
        <v>0</v>
      </c>
      <c r="AF31" s="7">
        <v>0</v>
      </c>
      <c r="AG31" s="7">
        <v>0</v>
      </c>
    </row>
    <row r="32" spans="1:33" ht="12.75">
      <c r="A32" s="6" t="e">
        <f>'Data Entry'!#REF!</f>
        <v>#REF!</v>
      </c>
      <c r="B32" s="2" t="e">
        <f>IF(C32&gt;0,#REF!,0)</f>
        <v>#REF!</v>
      </c>
      <c r="C32" s="2" t="e">
        <f>IF(A32="STATE AVG","NULL",'Data Entry'!#REF!)</f>
        <v>#REF!</v>
      </c>
      <c r="D32" s="8" t="e">
        <f>#REF!</f>
        <v>#REF!</v>
      </c>
      <c r="E32" s="8">
        <v>0</v>
      </c>
      <c r="F32" s="8" t="e">
        <f>#REF!</f>
        <v>#REF!</v>
      </c>
      <c r="G32" s="8" t="e">
        <f>#REF!</f>
        <v>#REF!</v>
      </c>
      <c r="H32" s="8" t="e">
        <f>#REF!</f>
        <v>#REF!</v>
      </c>
      <c r="I32" s="8" t="e">
        <f>#REF!</f>
        <v>#REF!</v>
      </c>
      <c r="J32" s="8" t="e">
        <f>#REF!</f>
        <v>#REF!</v>
      </c>
      <c r="K32" s="8" t="e">
        <f>#REF!</f>
        <v>#REF!</v>
      </c>
      <c r="L32" s="8" t="e">
        <f>#REF!</f>
        <v>#REF!</v>
      </c>
      <c r="M32" s="8" t="e">
        <f>#REF!</f>
        <v>#REF!</v>
      </c>
      <c r="N32" s="8" t="e">
        <f>#REF!</f>
        <v>#REF!</v>
      </c>
      <c r="O32" s="8" t="e">
        <f>#REF!</f>
        <v>#REF!</v>
      </c>
      <c r="P32" s="8" t="e">
        <f>#REF!</f>
        <v>#REF!</v>
      </c>
      <c r="Q32" s="8" t="e">
        <f>#REF!</f>
        <v>#REF!</v>
      </c>
      <c r="R32" s="8" t="e">
        <f>#REF!</f>
        <v>#REF!</v>
      </c>
      <c r="S32" s="8" t="e">
        <f>#REF!</f>
        <v>#REF!</v>
      </c>
      <c r="T32" s="8" t="e">
        <f>#REF!</f>
        <v>#REF!</v>
      </c>
      <c r="U32" s="8" t="e">
        <f>#REF!</f>
        <v>#REF!</v>
      </c>
      <c r="V32" s="8" t="e">
        <f>#REF!</f>
        <v>#REF!</v>
      </c>
      <c r="W32" s="8" t="e">
        <f>#REF!</f>
        <v>#REF!</v>
      </c>
      <c r="X32" s="7">
        <v>0</v>
      </c>
      <c r="Y32" s="7">
        <v>0</v>
      </c>
      <c r="Z32" s="7">
        <v>0</v>
      </c>
      <c r="AA32" s="7">
        <v>0</v>
      </c>
      <c r="AB32" s="7">
        <v>0</v>
      </c>
      <c r="AC32" s="7">
        <v>0</v>
      </c>
      <c r="AD32" s="7">
        <v>0</v>
      </c>
      <c r="AE32" s="7">
        <v>0</v>
      </c>
      <c r="AF32" s="7">
        <v>0</v>
      </c>
      <c r="AG32" s="7">
        <v>0</v>
      </c>
    </row>
    <row r="33" spans="1:33" ht="12.75">
      <c r="A33" s="6" t="e">
        <f>'Data Entry'!#REF!</f>
        <v>#REF!</v>
      </c>
      <c r="B33" s="2" t="e">
        <f>IF(C33&gt;0,#REF!,0)</f>
        <v>#REF!</v>
      </c>
      <c r="C33" s="2" t="e">
        <f>IF(A33="STATE AVG","NULL",'Data Entry'!#REF!)</f>
        <v>#REF!</v>
      </c>
      <c r="D33" s="8" t="e">
        <f>#REF!</f>
        <v>#REF!</v>
      </c>
      <c r="E33" s="8">
        <v>0</v>
      </c>
      <c r="F33" s="8" t="e">
        <f>#REF!</f>
        <v>#REF!</v>
      </c>
      <c r="G33" s="8" t="e">
        <f>#REF!</f>
        <v>#REF!</v>
      </c>
      <c r="H33" s="8" t="e">
        <f>#REF!</f>
        <v>#REF!</v>
      </c>
      <c r="I33" s="8" t="e">
        <f>#REF!</f>
        <v>#REF!</v>
      </c>
      <c r="J33" s="8" t="e">
        <f>#REF!</f>
        <v>#REF!</v>
      </c>
      <c r="K33" s="8" t="e">
        <f>#REF!</f>
        <v>#REF!</v>
      </c>
      <c r="L33" s="8" t="e">
        <f>#REF!</f>
        <v>#REF!</v>
      </c>
      <c r="M33" s="8" t="e">
        <f>#REF!</f>
        <v>#REF!</v>
      </c>
      <c r="N33" s="8" t="e">
        <f>#REF!</f>
        <v>#REF!</v>
      </c>
      <c r="O33" s="8" t="e">
        <f>#REF!</f>
        <v>#REF!</v>
      </c>
      <c r="P33" s="8" t="e">
        <f>#REF!</f>
        <v>#REF!</v>
      </c>
      <c r="Q33" s="8" t="e">
        <f>#REF!</f>
        <v>#REF!</v>
      </c>
      <c r="R33" s="8" t="e">
        <f>#REF!</f>
        <v>#REF!</v>
      </c>
      <c r="S33" s="8" t="e">
        <f>#REF!</f>
        <v>#REF!</v>
      </c>
      <c r="T33" s="8" t="e">
        <f>#REF!</f>
        <v>#REF!</v>
      </c>
      <c r="U33" s="8" t="e">
        <f>#REF!</f>
        <v>#REF!</v>
      </c>
      <c r="V33" s="8" t="e">
        <f>#REF!</f>
        <v>#REF!</v>
      </c>
      <c r="W33" s="8" t="e">
        <f>#REF!</f>
        <v>#REF!</v>
      </c>
      <c r="X33" s="7">
        <v>0</v>
      </c>
      <c r="Y33" s="7">
        <v>0</v>
      </c>
      <c r="Z33" s="7">
        <v>0</v>
      </c>
      <c r="AA33" s="7">
        <v>0</v>
      </c>
      <c r="AB33" s="7">
        <v>0</v>
      </c>
      <c r="AC33" s="7">
        <v>0</v>
      </c>
      <c r="AD33" s="7">
        <v>0</v>
      </c>
      <c r="AE33" s="7">
        <v>0</v>
      </c>
      <c r="AF33" s="7">
        <v>0</v>
      </c>
      <c r="AG33" s="7">
        <v>0</v>
      </c>
    </row>
    <row r="34" spans="1:33" ht="12.75">
      <c r="A34" s="6" t="e">
        <f>'Data Entry'!#REF!</f>
        <v>#REF!</v>
      </c>
      <c r="B34" s="2" t="e">
        <f>IF(C34&gt;0,#REF!,0)</f>
        <v>#REF!</v>
      </c>
      <c r="C34" s="2" t="e">
        <f>IF(A34="STATE AVG","NULL",'Data Entry'!#REF!)</f>
        <v>#REF!</v>
      </c>
      <c r="D34" s="8" t="e">
        <f>#REF!</f>
        <v>#REF!</v>
      </c>
      <c r="E34" s="8">
        <v>0</v>
      </c>
      <c r="F34" s="8" t="e">
        <f>#REF!</f>
        <v>#REF!</v>
      </c>
      <c r="G34" s="8" t="e">
        <f>#REF!</f>
        <v>#REF!</v>
      </c>
      <c r="H34" s="8" t="e">
        <f>#REF!</f>
        <v>#REF!</v>
      </c>
      <c r="I34" s="8" t="e">
        <f>#REF!</f>
        <v>#REF!</v>
      </c>
      <c r="J34" s="8" t="e">
        <f>#REF!</f>
        <v>#REF!</v>
      </c>
      <c r="K34" s="8" t="e">
        <f>#REF!</f>
        <v>#REF!</v>
      </c>
      <c r="L34" s="8" t="e">
        <f>#REF!</f>
        <v>#REF!</v>
      </c>
      <c r="M34" s="8" t="e">
        <f>#REF!</f>
        <v>#REF!</v>
      </c>
      <c r="N34" s="8" t="e">
        <f>#REF!</f>
        <v>#REF!</v>
      </c>
      <c r="O34" s="8" t="e">
        <f>#REF!</f>
        <v>#REF!</v>
      </c>
      <c r="P34" s="8" t="e">
        <f>#REF!</f>
        <v>#REF!</v>
      </c>
      <c r="Q34" s="8" t="e">
        <f>#REF!</f>
        <v>#REF!</v>
      </c>
      <c r="R34" s="8" t="e">
        <f>#REF!</f>
        <v>#REF!</v>
      </c>
      <c r="S34" s="8" t="e">
        <f>#REF!</f>
        <v>#REF!</v>
      </c>
      <c r="T34" s="8" t="e">
        <f>#REF!</f>
        <v>#REF!</v>
      </c>
      <c r="U34" s="8" t="e">
        <f>#REF!</f>
        <v>#REF!</v>
      </c>
      <c r="V34" s="8" t="e">
        <f>#REF!</f>
        <v>#REF!</v>
      </c>
      <c r="W34" s="8" t="e">
        <f>#REF!</f>
        <v>#REF!</v>
      </c>
      <c r="X34" s="7">
        <v>0</v>
      </c>
      <c r="Y34" s="7">
        <v>0</v>
      </c>
      <c r="Z34" s="7">
        <v>0</v>
      </c>
      <c r="AA34" s="7">
        <v>0</v>
      </c>
      <c r="AB34" s="7">
        <v>0</v>
      </c>
      <c r="AC34" s="7">
        <v>0</v>
      </c>
      <c r="AD34" s="7">
        <v>0</v>
      </c>
      <c r="AE34" s="7">
        <v>0</v>
      </c>
      <c r="AF34" s="7">
        <v>0</v>
      </c>
      <c r="AG34" s="7">
        <v>0</v>
      </c>
    </row>
    <row r="35" spans="1:33" ht="12.75">
      <c r="A35" s="6" t="e">
        <f>'Data Entry'!#REF!</f>
        <v>#REF!</v>
      </c>
      <c r="B35" s="2" t="e">
        <f>IF(C35&gt;0,#REF!,0)</f>
        <v>#REF!</v>
      </c>
      <c r="C35" s="2" t="e">
        <f>IF(A35="STATE AVG","NULL",'Data Entry'!#REF!)</f>
        <v>#REF!</v>
      </c>
      <c r="D35" s="8" t="e">
        <f>#REF!</f>
        <v>#REF!</v>
      </c>
      <c r="E35" s="8">
        <v>0</v>
      </c>
      <c r="F35" s="8" t="e">
        <f>#REF!</f>
        <v>#REF!</v>
      </c>
      <c r="G35" s="8" t="e">
        <f>#REF!</f>
        <v>#REF!</v>
      </c>
      <c r="H35" s="8" t="e">
        <f>#REF!</f>
        <v>#REF!</v>
      </c>
      <c r="I35" s="8" t="e">
        <f>#REF!</f>
        <v>#REF!</v>
      </c>
      <c r="J35" s="8" t="e">
        <f>#REF!</f>
        <v>#REF!</v>
      </c>
      <c r="K35" s="8" t="e">
        <f>#REF!</f>
        <v>#REF!</v>
      </c>
      <c r="L35" s="8" t="e">
        <f>#REF!</f>
        <v>#REF!</v>
      </c>
      <c r="M35" s="8" t="e">
        <f>#REF!</f>
        <v>#REF!</v>
      </c>
      <c r="N35" s="8" t="e">
        <f>#REF!</f>
        <v>#REF!</v>
      </c>
      <c r="O35" s="8" t="e">
        <f>#REF!</f>
        <v>#REF!</v>
      </c>
      <c r="P35" s="8" t="e">
        <f>#REF!</f>
        <v>#REF!</v>
      </c>
      <c r="Q35" s="8" t="e">
        <f>#REF!</f>
        <v>#REF!</v>
      </c>
      <c r="R35" s="8" t="e">
        <f>#REF!</f>
        <v>#REF!</v>
      </c>
      <c r="S35" s="8" t="e">
        <f>#REF!</f>
        <v>#REF!</v>
      </c>
      <c r="T35" s="8" t="e">
        <f>#REF!</f>
        <v>#REF!</v>
      </c>
      <c r="U35" s="8" t="e">
        <f>#REF!</f>
        <v>#REF!</v>
      </c>
      <c r="V35" s="8" t="e">
        <f>#REF!</f>
        <v>#REF!</v>
      </c>
      <c r="W35" s="8" t="e">
        <f>#REF!</f>
        <v>#REF!</v>
      </c>
      <c r="X35" s="7">
        <v>0</v>
      </c>
      <c r="Y35" s="7">
        <v>0</v>
      </c>
      <c r="Z35" s="7">
        <v>0</v>
      </c>
      <c r="AA35" s="7">
        <v>0</v>
      </c>
      <c r="AB35" s="7">
        <v>0</v>
      </c>
      <c r="AC35" s="7">
        <v>0</v>
      </c>
      <c r="AD35" s="7">
        <v>0</v>
      </c>
      <c r="AE35" s="7">
        <v>0</v>
      </c>
      <c r="AF35" s="7">
        <v>0</v>
      </c>
      <c r="AG35" s="7">
        <v>0</v>
      </c>
    </row>
    <row r="36" spans="1:33" ht="12.75">
      <c r="A36" s="6" t="e">
        <f>'Data Entry'!#REF!</f>
        <v>#REF!</v>
      </c>
      <c r="B36" s="2" t="e">
        <f>IF(C36&gt;0,#REF!,0)</f>
        <v>#REF!</v>
      </c>
      <c r="C36" s="2" t="e">
        <f>IF(A36="STATE AVG","NULL",'Data Entry'!#REF!)</f>
        <v>#REF!</v>
      </c>
      <c r="D36" s="8" t="e">
        <f>#REF!</f>
        <v>#REF!</v>
      </c>
      <c r="E36" s="8">
        <v>0</v>
      </c>
      <c r="F36" s="8" t="e">
        <f>#REF!</f>
        <v>#REF!</v>
      </c>
      <c r="G36" s="8" t="e">
        <f>#REF!</f>
        <v>#REF!</v>
      </c>
      <c r="H36" s="8" t="e">
        <f>#REF!</f>
        <v>#REF!</v>
      </c>
      <c r="I36" s="8" t="e">
        <f>#REF!</f>
        <v>#REF!</v>
      </c>
      <c r="J36" s="8" t="e">
        <f>#REF!</f>
        <v>#REF!</v>
      </c>
      <c r="K36" s="8" t="e">
        <f>#REF!</f>
        <v>#REF!</v>
      </c>
      <c r="L36" s="8" t="e">
        <f>#REF!</f>
        <v>#REF!</v>
      </c>
      <c r="M36" s="8" t="e">
        <f>#REF!</f>
        <v>#REF!</v>
      </c>
      <c r="N36" s="8" t="e">
        <f>#REF!</f>
        <v>#REF!</v>
      </c>
      <c r="O36" s="8" t="e">
        <f>#REF!</f>
        <v>#REF!</v>
      </c>
      <c r="P36" s="8" t="e">
        <f>#REF!</f>
        <v>#REF!</v>
      </c>
      <c r="Q36" s="8" t="e">
        <f>#REF!</f>
        <v>#REF!</v>
      </c>
      <c r="R36" s="8" t="e">
        <f>#REF!</f>
        <v>#REF!</v>
      </c>
      <c r="S36" s="8" t="e">
        <f>#REF!</f>
        <v>#REF!</v>
      </c>
      <c r="T36" s="8" t="e">
        <f>#REF!</f>
        <v>#REF!</v>
      </c>
      <c r="U36" s="8" t="e">
        <f>#REF!</f>
        <v>#REF!</v>
      </c>
      <c r="V36" s="8" t="e">
        <f>#REF!</f>
        <v>#REF!</v>
      </c>
      <c r="W36" s="8" t="e">
        <f>#REF!</f>
        <v>#REF!</v>
      </c>
      <c r="X36" s="7">
        <v>0</v>
      </c>
      <c r="Y36" s="7">
        <v>0</v>
      </c>
      <c r="Z36" s="7">
        <v>0</v>
      </c>
      <c r="AA36" s="7">
        <v>0</v>
      </c>
      <c r="AB36" s="7">
        <v>0</v>
      </c>
      <c r="AC36" s="7">
        <v>0</v>
      </c>
      <c r="AD36" s="7">
        <v>0</v>
      </c>
      <c r="AE36" s="7">
        <v>0</v>
      </c>
      <c r="AF36" s="7">
        <v>0</v>
      </c>
      <c r="AG36" s="7">
        <v>0</v>
      </c>
    </row>
    <row r="37" spans="1:33" ht="12.75">
      <c r="A37" s="6" t="e">
        <f>'Data Entry'!#REF!</f>
        <v>#REF!</v>
      </c>
      <c r="B37" s="2" t="e">
        <f>IF(C37&gt;0,#REF!,0)</f>
        <v>#REF!</v>
      </c>
      <c r="C37" s="2" t="e">
        <f>IF(A37="STATE AVG","NULL",'Data Entry'!#REF!)</f>
        <v>#REF!</v>
      </c>
      <c r="D37" s="8" t="e">
        <f>#REF!</f>
        <v>#REF!</v>
      </c>
      <c r="E37" s="8">
        <v>0</v>
      </c>
      <c r="F37" s="8" t="e">
        <f>#REF!</f>
        <v>#REF!</v>
      </c>
      <c r="G37" s="8" t="e">
        <f>#REF!</f>
        <v>#REF!</v>
      </c>
      <c r="H37" s="8" t="e">
        <f>#REF!</f>
        <v>#REF!</v>
      </c>
      <c r="I37" s="8" t="e">
        <f>#REF!</f>
        <v>#REF!</v>
      </c>
      <c r="J37" s="8" t="e">
        <f>#REF!</f>
        <v>#REF!</v>
      </c>
      <c r="K37" s="8" t="e">
        <f>#REF!</f>
        <v>#REF!</v>
      </c>
      <c r="L37" s="8" t="e">
        <f>#REF!</f>
        <v>#REF!</v>
      </c>
      <c r="M37" s="8" t="e">
        <f>#REF!</f>
        <v>#REF!</v>
      </c>
      <c r="N37" s="8" t="e">
        <f>#REF!</f>
        <v>#REF!</v>
      </c>
      <c r="O37" s="8" t="e">
        <f>#REF!</f>
        <v>#REF!</v>
      </c>
      <c r="P37" s="8" t="e">
        <f>#REF!</f>
        <v>#REF!</v>
      </c>
      <c r="Q37" s="8" t="e">
        <f>#REF!</f>
        <v>#REF!</v>
      </c>
      <c r="R37" s="8" t="e">
        <f>#REF!</f>
        <v>#REF!</v>
      </c>
      <c r="S37" s="8" t="e">
        <f>#REF!</f>
        <v>#REF!</v>
      </c>
      <c r="T37" s="8" t="e">
        <f>#REF!</f>
        <v>#REF!</v>
      </c>
      <c r="U37" s="8" t="e">
        <f>#REF!</f>
        <v>#REF!</v>
      </c>
      <c r="V37" s="8" t="e">
        <f>#REF!</f>
        <v>#REF!</v>
      </c>
      <c r="W37" s="8" t="e">
        <f>#REF!</f>
        <v>#REF!</v>
      </c>
      <c r="X37" s="7">
        <v>0</v>
      </c>
      <c r="Y37" s="7">
        <v>0</v>
      </c>
      <c r="Z37" s="7">
        <v>0</v>
      </c>
      <c r="AA37" s="7">
        <v>0</v>
      </c>
      <c r="AB37" s="7">
        <v>0</v>
      </c>
      <c r="AC37" s="7">
        <v>0</v>
      </c>
      <c r="AD37" s="7">
        <v>0</v>
      </c>
      <c r="AE37" s="7">
        <v>0</v>
      </c>
      <c r="AF37" s="7">
        <v>0</v>
      </c>
      <c r="AG37" s="7">
        <v>0</v>
      </c>
    </row>
    <row r="38" spans="1:33" ht="12.75">
      <c r="A38" s="6" t="e">
        <f>'Data Entry'!#REF!</f>
        <v>#REF!</v>
      </c>
      <c r="B38" s="2" t="e">
        <f>IF(C38&gt;0,#REF!,0)</f>
        <v>#REF!</v>
      </c>
      <c r="C38" s="2" t="e">
        <f>IF(A38="STATE AVG","NULL",'Data Entry'!#REF!)</f>
        <v>#REF!</v>
      </c>
      <c r="D38" s="8" t="e">
        <f>#REF!</f>
        <v>#REF!</v>
      </c>
      <c r="E38" s="8">
        <v>0</v>
      </c>
      <c r="F38" s="8" t="e">
        <f>#REF!</f>
        <v>#REF!</v>
      </c>
      <c r="G38" s="8" t="e">
        <f>#REF!</f>
        <v>#REF!</v>
      </c>
      <c r="H38" s="8" t="e">
        <f>#REF!</f>
        <v>#REF!</v>
      </c>
      <c r="I38" s="8" t="e">
        <f>#REF!</f>
        <v>#REF!</v>
      </c>
      <c r="J38" s="8" t="e">
        <f>#REF!</f>
        <v>#REF!</v>
      </c>
      <c r="K38" s="8" t="e">
        <f>#REF!</f>
        <v>#REF!</v>
      </c>
      <c r="L38" s="8" t="e">
        <f>#REF!</f>
        <v>#REF!</v>
      </c>
      <c r="M38" s="8" t="e">
        <f>#REF!</f>
        <v>#REF!</v>
      </c>
      <c r="N38" s="8" t="e">
        <f>#REF!</f>
        <v>#REF!</v>
      </c>
      <c r="O38" s="8" t="e">
        <f>#REF!</f>
        <v>#REF!</v>
      </c>
      <c r="P38" s="8" t="e">
        <f>#REF!</f>
        <v>#REF!</v>
      </c>
      <c r="Q38" s="8" t="e">
        <f>#REF!</f>
        <v>#REF!</v>
      </c>
      <c r="R38" s="8" t="e">
        <f>#REF!</f>
        <v>#REF!</v>
      </c>
      <c r="S38" s="8" t="e">
        <f>#REF!</f>
        <v>#REF!</v>
      </c>
      <c r="T38" s="8" t="e">
        <f>#REF!</f>
        <v>#REF!</v>
      </c>
      <c r="U38" s="8" t="e">
        <f>#REF!</f>
        <v>#REF!</v>
      </c>
      <c r="V38" s="8" t="e">
        <f>#REF!</f>
        <v>#REF!</v>
      </c>
      <c r="W38" s="8" t="e">
        <f>#REF!</f>
        <v>#REF!</v>
      </c>
      <c r="X38" s="7">
        <v>0</v>
      </c>
      <c r="Y38" s="7">
        <v>0</v>
      </c>
      <c r="Z38" s="7">
        <v>0</v>
      </c>
      <c r="AA38" s="7">
        <v>0</v>
      </c>
      <c r="AB38" s="7">
        <v>0</v>
      </c>
      <c r="AC38" s="7">
        <v>0</v>
      </c>
      <c r="AD38" s="7">
        <v>0</v>
      </c>
      <c r="AE38" s="7">
        <v>0</v>
      </c>
      <c r="AF38" s="7">
        <v>0</v>
      </c>
      <c r="AG38" s="7">
        <v>0</v>
      </c>
    </row>
    <row r="39" spans="1:33" ht="12.75">
      <c r="A39" s="6" t="e">
        <f>'Data Entry'!#REF!</f>
        <v>#REF!</v>
      </c>
      <c r="B39" s="2" t="e">
        <f>IF(C39&gt;0,#REF!,0)</f>
        <v>#REF!</v>
      </c>
      <c r="C39" s="2" t="e">
        <f>IF(A39="STATE AVG","NULL",'Data Entry'!#REF!)</f>
        <v>#REF!</v>
      </c>
      <c r="D39" s="8" t="e">
        <f>#REF!</f>
        <v>#REF!</v>
      </c>
      <c r="E39" s="8">
        <v>0</v>
      </c>
      <c r="F39" s="8" t="e">
        <f>#REF!</f>
        <v>#REF!</v>
      </c>
      <c r="G39" s="8" t="e">
        <f>#REF!</f>
        <v>#REF!</v>
      </c>
      <c r="H39" s="8" t="e">
        <f>#REF!</f>
        <v>#REF!</v>
      </c>
      <c r="I39" s="8" t="e">
        <f>#REF!</f>
        <v>#REF!</v>
      </c>
      <c r="J39" s="8" t="e">
        <f>#REF!</f>
        <v>#REF!</v>
      </c>
      <c r="K39" s="8" t="e">
        <f>#REF!</f>
        <v>#REF!</v>
      </c>
      <c r="L39" s="8" t="e">
        <f>#REF!</f>
        <v>#REF!</v>
      </c>
      <c r="M39" s="8" t="e">
        <f>#REF!</f>
        <v>#REF!</v>
      </c>
      <c r="N39" s="8" t="e">
        <f>#REF!</f>
        <v>#REF!</v>
      </c>
      <c r="O39" s="8" t="e">
        <f>#REF!</f>
        <v>#REF!</v>
      </c>
      <c r="P39" s="8" t="e">
        <f>#REF!</f>
        <v>#REF!</v>
      </c>
      <c r="Q39" s="8" t="e">
        <f>#REF!</f>
        <v>#REF!</v>
      </c>
      <c r="R39" s="8" t="e">
        <f>#REF!</f>
        <v>#REF!</v>
      </c>
      <c r="S39" s="8" t="e">
        <f>#REF!</f>
        <v>#REF!</v>
      </c>
      <c r="T39" s="8" t="e">
        <f>#REF!</f>
        <v>#REF!</v>
      </c>
      <c r="U39" s="8" t="e">
        <f>#REF!</f>
        <v>#REF!</v>
      </c>
      <c r="V39" s="8" t="e">
        <f>#REF!</f>
        <v>#REF!</v>
      </c>
      <c r="W39" s="8" t="e">
        <f>#REF!</f>
        <v>#REF!</v>
      </c>
      <c r="X39" s="7">
        <v>0</v>
      </c>
      <c r="Y39" s="7">
        <v>0</v>
      </c>
      <c r="Z39" s="7">
        <v>0</v>
      </c>
      <c r="AA39" s="7">
        <v>0</v>
      </c>
      <c r="AB39" s="7">
        <v>0</v>
      </c>
      <c r="AC39" s="7">
        <v>0</v>
      </c>
      <c r="AD39" s="7">
        <v>0</v>
      </c>
      <c r="AE39" s="7">
        <v>0</v>
      </c>
      <c r="AF39" s="7">
        <v>0</v>
      </c>
      <c r="AG39" s="7">
        <v>0</v>
      </c>
    </row>
    <row r="40" spans="1:33" ht="12.75">
      <c r="A40" s="6" t="e">
        <f>'Data Entry'!#REF!</f>
        <v>#REF!</v>
      </c>
      <c r="B40" s="2" t="e">
        <f>IF(C40&gt;0,#REF!,0)</f>
        <v>#REF!</v>
      </c>
      <c r="C40" s="2" t="e">
        <f>IF(A40="STATE AVG","NULL",'Data Entry'!#REF!)</f>
        <v>#REF!</v>
      </c>
      <c r="D40" s="8" t="e">
        <f>#REF!</f>
        <v>#REF!</v>
      </c>
      <c r="E40" s="8">
        <v>0</v>
      </c>
      <c r="F40" s="8" t="e">
        <f>#REF!</f>
        <v>#REF!</v>
      </c>
      <c r="G40" s="8" t="e">
        <f>#REF!</f>
        <v>#REF!</v>
      </c>
      <c r="H40" s="8" t="e">
        <f>#REF!</f>
        <v>#REF!</v>
      </c>
      <c r="I40" s="8" t="e">
        <f>#REF!</f>
        <v>#REF!</v>
      </c>
      <c r="J40" s="8" t="e">
        <f>#REF!</f>
        <v>#REF!</v>
      </c>
      <c r="K40" s="8" t="e">
        <f>#REF!</f>
        <v>#REF!</v>
      </c>
      <c r="L40" s="8" t="e">
        <f>#REF!</f>
        <v>#REF!</v>
      </c>
      <c r="M40" s="8" t="e">
        <f>#REF!</f>
        <v>#REF!</v>
      </c>
      <c r="N40" s="8" t="e">
        <f>#REF!</f>
        <v>#REF!</v>
      </c>
      <c r="O40" s="8" t="e">
        <f>#REF!</f>
        <v>#REF!</v>
      </c>
      <c r="P40" s="8" t="e">
        <f>#REF!</f>
        <v>#REF!</v>
      </c>
      <c r="Q40" s="8" t="e">
        <f>#REF!</f>
        <v>#REF!</v>
      </c>
      <c r="R40" s="8" t="e">
        <f>#REF!</f>
        <v>#REF!</v>
      </c>
      <c r="S40" s="8" t="e">
        <f>#REF!</f>
        <v>#REF!</v>
      </c>
      <c r="T40" s="8" t="e">
        <f>#REF!</f>
        <v>#REF!</v>
      </c>
      <c r="U40" s="8" t="e">
        <f>#REF!</f>
        <v>#REF!</v>
      </c>
      <c r="V40" s="8" t="e">
        <f>#REF!</f>
        <v>#REF!</v>
      </c>
      <c r="W40" s="8" t="e">
        <f>#REF!</f>
        <v>#REF!</v>
      </c>
      <c r="X40" s="7">
        <v>0</v>
      </c>
      <c r="Y40" s="7">
        <v>0</v>
      </c>
      <c r="Z40" s="7">
        <v>0</v>
      </c>
      <c r="AA40" s="7">
        <v>0</v>
      </c>
      <c r="AB40" s="7">
        <v>0</v>
      </c>
      <c r="AC40" s="7">
        <v>0</v>
      </c>
      <c r="AD40" s="7">
        <v>0</v>
      </c>
      <c r="AE40" s="7">
        <v>0</v>
      </c>
      <c r="AF40" s="7">
        <v>0</v>
      </c>
      <c r="AG40" s="7">
        <v>0</v>
      </c>
    </row>
    <row r="41" spans="1:33" ht="12.75">
      <c r="A41" s="6" t="e">
        <f>'Data Entry'!#REF!</f>
        <v>#REF!</v>
      </c>
      <c r="B41" s="2" t="e">
        <f>IF(C41&gt;0,#REF!,0)</f>
        <v>#REF!</v>
      </c>
      <c r="C41" s="2" t="e">
        <f>IF(A41="STATE AVG","NULL",'Data Entry'!#REF!)</f>
        <v>#REF!</v>
      </c>
      <c r="D41" s="8" t="e">
        <f>#REF!</f>
        <v>#REF!</v>
      </c>
      <c r="E41" s="8">
        <v>0</v>
      </c>
      <c r="F41" s="8" t="e">
        <f>#REF!</f>
        <v>#REF!</v>
      </c>
      <c r="G41" s="8" t="e">
        <f>#REF!</f>
        <v>#REF!</v>
      </c>
      <c r="H41" s="8" t="e">
        <f>#REF!</f>
        <v>#REF!</v>
      </c>
      <c r="I41" s="8" t="e">
        <f>#REF!</f>
        <v>#REF!</v>
      </c>
      <c r="J41" s="8" t="e">
        <f>#REF!</f>
        <v>#REF!</v>
      </c>
      <c r="K41" s="8" t="e">
        <f>#REF!</f>
        <v>#REF!</v>
      </c>
      <c r="L41" s="8" t="e">
        <f>#REF!</f>
        <v>#REF!</v>
      </c>
      <c r="M41" s="8" t="e">
        <f>#REF!</f>
        <v>#REF!</v>
      </c>
      <c r="N41" s="8" t="e">
        <f>#REF!</f>
        <v>#REF!</v>
      </c>
      <c r="O41" s="8" t="e">
        <f>#REF!</f>
        <v>#REF!</v>
      </c>
      <c r="P41" s="8" t="e">
        <f>#REF!</f>
        <v>#REF!</v>
      </c>
      <c r="Q41" s="8" t="e">
        <f>#REF!</f>
        <v>#REF!</v>
      </c>
      <c r="R41" s="8" t="e">
        <f>#REF!</f>
        <v>#REF!</v>
      </c>
      <c r="S41" s="8" t="e">
        <f>#REF!</f>
        <v>#REF!</v>
      </c>
      <c r="T41" s="8" t="e">
        <f>#REF!</f>
        <v>#REF!</v>
      </c>
      <c r="U41" s="8" t="e">
        <f>#REF!</f>
        <v>#REF!</v>
      </c>
      <c r="V41" s="8" t="e">
        <f>#REF!</f>
        <v>#REF!</v>
      </c>
      <c r="W41" s="8" t="e">
        <f>#REF!</f>
        <v>#REF!</v>
      </c>
      <c r="X41" s="7">
        <v>0</v>
      </c>
      <c r="Y41" s="7">
        <v>0</v>
      </c>
      <c r="Z41" s="7">
        <v>0</v>
      </c>
      <c r="AA41" s="7">
        <v>0</v>
      </c>
      <c r="AB41" s="7">
        <v>0</v>
      </c>
      <c r="AC41" s="7">
        <v>0</v>
      </c>
      <c r="AD41" s="7">
        <v>0</v>
      </c>
      <c r="AE41" s="7">
        <v>0</v>
      </c>
      <c r="AF41" s="7">
        <v>0</v>
      </c>
      <c r="AG41" s="7">
        <v>0</v>
      </c>
    </row>
    <row r="42" spans="1:33" s="23" customFormat="1" ht="12.75">
      <c r="A42" s="19" t="e">
        <f>IF($A$2="state avg",A2,"TOTAL")</f>
        <v>#REF!</v>
      </c>
      <c r="B42" s="20" t="e">
        <f>IF($A$2="state avg",B2,"")</f>
        <v>#REF!</v>
      </c>
      <c r="C42" s="20" t="e">
        <f>IF($A$2="state avg",C2,"")</f>
        <v>#REF!</v>
      </c>
      <c r="D42" s="21" t="e">
        <f>SUM(D2:D41)</f>
        <v>#REF!</v>
      </c>
      <c r="E42" s="21">
        <f aca="true" t="shared" si="0" ref="E42:AG42">SUM(E2:E41)</f>
        <v>0</v>
      </c>
      <c r="F42" s="21" t="e">
        <f t="shared" si="0"/>
        <v>#REF!</v>
      </c>
      <c r="G42" s="21" t="e">
        <f t="shared" si="0"/>
        <v>#REF!</v>
      </c>
      <c r="H42" s="21" t="e">
        <f t="shared" si="0"/>
        <v>#REF!</v>
      </c>
      <c r="I42" s="21" t="e">
        <f t="shared" si="0"/>
        <v>#REF!</v>
      </c>
      <c r="J42" s="21" t="e">
        <f t="shared" si="0"/>
        <v>#REF!</v>
      </c>
      <c r="K42" s="21" t="e">
        <f t="shared" si="0"/>
        <v>#REF!</v>
      </c>
      <c r="L42" s="21" t="e">
        <f t="shared" si="0"/>
        <v>#REF!</v>
      </c>
      <c r="M42" s="21" t="e">
        <f t="shared" si="0"/>
        <v>#REF!</v>
      </c>
      <c r="N42" s="21" t="e">
        <f t="shared" si="0"/>
        <v>#REF!</v>
      </c>
      <c r="O42" s="21" t="e">
        <f t="shared" si="0"/>
        <v>#REF!</v>
      </c>
      <c r="P42" s="21" t="e">
        <f t="shared" si="0"/>
        <v>#REF!</v>
      </c>
      <c r="Q42" s="21" t="e">
        <f t="shared" si="0"/>
        <v>#REF!</v>
      </c>
      <c r="R42" s="21" t="e">
        <f t="shared" si="0"/>
        <v>#REF!</v>
      </c>
      <c r="S42" s="21" t="e">
        <f t="shared" si="0"/>
        <v>#REF!</v>
      </c>
      <c r="T42" s="21" t="e">
        <f t="shared" si="0"/>
        <v>#REF!</v>
      </c>
      <c r="U42" s="21" t="e">
        <f t="shared" si="0"/>
        <v>#REF!</v>
      </c>
      <c r="V42" s="21" t="e">
        <f t="shared" si="0"/>
        <v>#REF!</v>
      </c>
      <c r="W42" s="21" t="e">
        <f t="shared" si="0"/>
        <v>#REF!</v>
      </c>
      <c r="X42" s="22">
        <f t="shared" si="0"/>
        <v>0</v>
      </c>
      <c r="Y42" s="22">
        <f t="shared" si="0"/>
        <v>0</v>
      </c>
      <c r="Z42" s="22">
        <f t="shared" si="0"/>
        <v>0</v>
      </c>
      <c r="AA42" s="22">
        <f t="shared" si="0"/>
        <v>0</v>
      </c>
      <c r="AB42" s="22">
        <f t="shared" si="0"/>
        <v>0</v>
      </c>
      <c r="AC42" s="22">
        <f t="shared" si="0"/>
        <v>0</v>
      </c>
      <c r="AD42" s="22">
        <f t="shared" si="0"/>
        <v>0</v>
      </c>
      <c r="AE42" s="22">
        <f t="shared" si="0"/>
        <v>0</v>
      </c>
      <c r="AF42" s="22">
        <f t="shared" si="0"/>
        <v>0</v>
      </c>
      <c r="AG42" s="22">
        <f t="shared" si="0"/>
        <v>0</v>
      </c>
    </row>
  </sheetData>
  <sheetProtection password="EE9D" sheet="1" objects="1" scenarios="1" selectLockedCells="1" selectUnlockedCells="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indexed="13"/>
  </sheetPr>
  <dimension ref="A1:E44"/>
  <sheetViews>
    <sheetView tabSelected="1" zoomScale="125" zoomScaleNormal="125"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55.7109375" style="0" customWidth="1"/>
    <col min="2" max="2" width="15.8515625" style="0" bestFit="1" customWidth="1"/>
  </cols>
  <sheetData>
    <row r="1" spans="1:2" ht="12.75">
      <c r="A1" s="205" t="str">
        <f>VLOOKUP(A2,'Charter Schools'!$A:$XFD,3,FALSE)</f>
        <v>NEW TEXAS CHARTER SCHOOL</v>
      </c>
      <c r="B1" s="74"/>
    </row>
    <row r="2" spans="1:2" ht="12.75">
      <c r="A2" s="206">
        <v>0</v>
      </c>
      <c r="B2" s="74"/>
    </row>
    <row r="3" spans="1:2" ht="12.75">
      <c r="A3" s="205" t="s">
        <v>20</v>
      </c>
      <c r="B3" s="74"/>
    </row>
    <row r="4" spans="1:2" ht="22.5">
      <c r="A4" s="1"/>
      <c r="B4" s="111" t="s">
        <v>639</v>
      </c>
    </row>
    <row r="5" spans="1:5" ht="12.75">
      <c r="A5" s="122" t="s">
        <v>676</v>
      </c>
      <c r="B5" s="112">
        <v>0</v>
      </c>
      <c r="C5" s="192"/>
      <c r="D5" s="193"/>
      <c r="E5" s="193"/>
    </row>
    <row r="6" spans="1:5" ht="37.5" customHeight="1">
      <c r="A6" s="59" t="s">
        <v>257</v>
      </c>
      <c r="B6" s="108">
        <v>0</v>
      </c>
      <c r="C6" s="194"/>
      <c r="D6" s="195"/>
      <c r="E6" s="195"/>
    </row>
    <row r="7" spans="1:2" ht="12.75">
      <c r="A7" s="59" t="s">
        <v>174</v>
      </c>
      <c r="B7" s="108">
        <v>0</v>
      </c>
    </row>
    <row r="8" spans="1:2" ht="12.75">
      <c r="A8" s="59" t="s">
        <v>492</v>
      </c>
      <c r="B8" s="107">
        <v>1</v>
      </c>
    </row>
    <row r="9" spans="1:2" ht="12.75">
      <c r="A9" s="59"/>
      <c r="B9" s="64"/>
    </row>
    <row r="10" spans="1:3" s="73" customFormat="1" ht="12.75">
      <c r="A10" s="68" t="s">
        <v>453</v>
      </c>
      <c r="B10" s="69"/>
      <c r="C10" s="69" t="s">
        <v>1079</v>
      </c>
    </row>
    <row r="11" spans="1:3" ht="12.75">
      <c r="A11" s="61" t="s">
        <v>551</v>
      </c>
      <c r="B11" s="108">
        <v>0</v>
      </c>
      <c r="C11" s="108">
        <v>0</v>
      </c>
    </row>
    <row r="12" spans="1:3" ht="12.75">
      <c r="A12" s="61" t="s">
        <v>552</v>
      </c>
      <c r="B12" s="108">
        <v>0</v>
      </c>
      <c r="C12" s="108">
        <v>0</v>
      </c>
    </row>
    <row r="13" spans="1:3" ht="12.75">
      <c r="A13" s="61" t="s">
        <v>555</v>
      </c>
      <c r="B13" s="108">
        <v>0</v>
      </c>
      <c r="C13" s="108">
        <v>0</v>
      </c>
    </row>
    <row r="14" spans="1:3" ht="12.75">
      <c r="A14" s="61" t="s">
        <v>556</v>
      </c>
      <c r="B14" s="108">
        <v>0</v>
      </c>
      <c r="C14" s="108">
        <v>0</v>
      </c>
    </row>
    <row r="15" spans="1:3" ht="12.75" customHeight="1">
      <c r="A15" s="62" t="s">
        <v>465</v>
      </c>
      <c r="B15" s="108">
        <v>0</v>
      </c>
      <c r="C15" s="108">
        <v>0</v>
      </c>
    </row>
    <row r="16" spans="1:3" ht="12.75">
      <c r="A16" s="61" t="s">
        <v>466</v>
      </c>
      <c r="B16" s="108">
        <v>0</v>
      </c>
      <c r="C16" s="108">
        <v>0</v>
      </c>
    </row>
    <row r="17" spans="1:3" ht="12.75">
      <c r="A17" s="61" t="s">
        <v>467</v>
      </c>
      <c r="B17" s="108">
        <v>0</v>
      </c>
      <c r="C17" s="108">
        <v>0</v>
      </c>
    </row>
    <row r="18" spans="1:3" ht="12.75">
      <c r="A18" s="61" t="s">
        <v>557</v>
      </c>
      <c r="B18" s="108">
        <v>0</v>
      </c>
      <c r="C18" s="108">
        <v>0</v>
      </c>
    </row>
    <row r="19" spans="1:3" ht="12.75">
      <c r="A19" s="61" t="s">
        <v>558</v>
      </c>
      <c r="B19" s="108">
        <v>0</v>
      </c>
      <c r="C19" s="108">
        <v>0</v>
      </c>
    </row>
    <row r="20" spans="1:3" ht="12.75">
      <c r="A20" s="61" t="s">
        <v>559</v>
      </c>
      <c r="B20" s="108">
        <v>0</v>
      </c>
      <c r="C20" s="108">
        <v>0</v>
      </c>
    </row>
    <row r="21" spans="1:3" ht="12.75">
      <c r="A21" s="61" t="s">
        <v>560</v>
      </c>
      <c r="B21" s="108">
        <v>0</v>
      </c>
      <c r="C21" s="108">
        <v>0</v>
      </c>
    </row>
    <row r="22" spans="1:3" s="73" customFormat="1" ht="33.75">
      <c r="A22" s="68" t="s">
        <v>454</v>
      </c>
      <c r="B22" s="70"/>
      <c r="C22" s="176" t="s">
        <v>1081</v>
      </c>
    </row>
    <row r="23" spans="1:3" ht="12.75">
      <c r="A23" s="61" t="s">
        <v>459</v>
      </c>
      <c r="B23" s="108">
        <v>0</v>
      </c>
      <c r="C23" s="108">
        <v>0</v>
      </c>
    </row>
    <row r="24" spans="1:3" ht="12.75">
      <c r="A24" s="61" t="s">
        <v>460</v>
      </c>
      <c r="B24" s="108">
        <v>0</v>
      </c>
      <c r="C24" s="108">
        <v>0</v>
      </c>
    </row>
    <row r="25" spans="1:3" ht="12.75">
      <c r="A25" s="61" t="s">
        <v>461</v>
      </c>
      <c r="B25" s="108">
        <v>0</v>
      </c>
      <c r="C25" s="108">
        <v>0</v>
      </c>
    </row>
    <row r="26" spans="1:3" ht="12.75">
      <c r="A26" s="61" t="s">
        <v>462</v>
      </c>
      <c r="B26" s="108">
        <v>0</v>
      </c>
      <c r="C26" s="108">
        <v>0</v>
      </c>
    </row>
    <row r="27" spans="1:3" ht="12.75">
      <c r="A27" s="61" t="s">
        <v>463</v>
      </c>
      <c r="B27" s="108">
        <v>0</v>
      </c>
      <c r="C27" s="108">
        <v>0</v>
      </c>
    </row>
    <row r="28" spans="1:3" ht="12.75">
      <c r="A28" s="61" t="s">
        <v>464</v>
      </c>
      <c r="B28" s="108">
        <v>0</v>
      </c>
      <c r="C28" s="108">
        <v>0</v>
      </c>
    </row>
    <row r="29" spans="1:2" s="73" customFormat="1" ht="12.75">
      <c r="A29" s="68" t="s">
        <v>433</v>
      </c>
      <c r="B29" s="63"/>
    </row>
    <row r="30" spans="1:2" ht="25.5">
      <c r="A30" s="71" t="s">
        <v>434</v>
      </c>
      <c r="B30" s="109">
        <v>0</v>
      </c>
    </row>
    <row r="31" spans="1:2" ht="25.5">
      <c r="A31" s="71" t="s">
        <v>435</v>
      </c>
      <c r="B31" s="109">
        <v>0</v>
      </c>
    </row>
    <row r="32" spans="1:2" ht="12.75">
      <c r="A32" s="60" t="s">
        <v>563</v>
      </c>
      <c r="B32" s="108">
        <v>0</v>
      </c>
    </row>
    <row r="33" spans="1:2" ht="12.75">
      <c r="A33" s="60" t="s">
        <v>457</v>
      </c>
      <c r="B33" s="108">
        <v>0</v>
      </c>
    </row>
    <row r="34" spans="1:2" ht="12.75">
      <c r="A34" s="60" t="s">
        <v>606</v>
      </c>
      <c r="B34" s="108">
        <v>0</v>
      </c>
    </row>
    <row r="35" spans="1:2" ht="12.75">
      <c r="A35" s="60" t="s">
        <v>607</v>
      </c>
      <c r="B35" s="108">
        <v>0</v>
      </c>
    </row>
    <row r="36" spans="1:2" ht="12.75">
      <c r="A36" s="98" t="s">
        <v>455</v>
      </c>
      <c r="B36" s="99">
        <f>IF(B11+B12+B14+B15+B16+B17+B18+B19+B20+B21&gt;B5,"Sped Total Error","")</f>
      </c>
    </row>
    <row r="37" spans="1:2" ht="12.75">
      <c r="A37" s="98" t="s">
        <v>456</v>
      </c>
      <c r="B37" s="100">
        <f>IF(SUM(B23:B28)&gt;B5,"CATE Total Error","")</f>
      </c>
    </row>
    <row r="38" spans="1:2" s="73" customFormat="1" ht="25.5">
      <c r="A38" s="58" t="s">
        <v>480</v>
      </c>
      <c r="B38" s="190" t="str">
        <f>VLOOKUP($A$2,'Charter Schools'!$A:$G,7,FALSE)</f>
        <v>NO</v>
      </c>
    </row>
    <row r="39" spans="1:2" ht="25.5">
      <c r="A39" s="58" t="s">
        <v>701</v>
      </c>
      <c r="B39" s="110">
        <f>VLOOKUP($A$2,'SMNK Data'!$A:$EJ,41,FALSE)</f>
        <v>0</v>
      </c>
    </row>
    <row r="40" spans="1:2" s="10" customFormat="1" ht="25.5">
      <c r="A40" s="58" t="s">
        <v>702</v>
      </c>
      <c r="B40" s="110">
        <f>VLOOKUP($A$2,'SMNK Data'!$A:$EJ,42,FALSE)</f>
        <v>0</v>
      </c>
    </row>
    <row r="41" spans="1:2" s="10" customFormat="1" ht="12.75">
      <c r="A41" s="58" t="s">
        <v>645</v>
      </c>
      <c r="B41" s="188">
        <f>VLOOKUP($A$2,'SMNK Data'!$A:$EJ,53,FALSE)</f>
        <v>0</v>
      </c>
    </row>
    <row r="42" spans="1:2" s="10" customFormat="1" ht="25.5">
      <c r="A42" s="58" t="s">
        <v>643</v>
      </c>
      <c r="B42" s="188">
        <f>VLOOKUP($A$2,'SMNK Data'!$A:$EJ,55,FALSE)</f>
        <v>0</v>
      </c>
    </row>
    <row r="43" spans="1:2" s="10" customFormat="1" ht="25.5">
      <c r="A43" s="58" t="s">
        <v>644</v>
      </c>
      <c r="B43" s="188">
        <f>VLOOKUP($A$2,'SMNK Data'!$A:$EJ,56,FALSE)</f>
        <v>0</v>
      </c>
    </row>
    <row r="44" spans="1:2" ht="13.5" thickBot="1">
      <c r="A44" s="187" t="s">
        <v>1083</v>
      </c>
      <c r="B44" s="189">
        <f>SUM(B41:B43)</f>
        <v>0</v>
      </c>
    </row>
    <row r="45" ht="13.5" thickTop="1"/>
  </sheetData>
  <sheetProtection password="EE5D" sheet="1"/>
  <mergeCells count="2">
    <mergeCell ref="C5:E5"/>
    <mergeCell ref="C6:E6"/>
  </mergeCells>
  <conditionalFormatting sqref="B6:B7 B23:B35 B11:C21 C23:C28">
    <cfRule type="cellIs" priority="9" dxfId="1" operator="greaterThan" stopIfTrue="1">
      <formula>$B$5</formula>
    </cfRule>
  </conditionalFormatting>
  <conditionalFormatting sqref="C5:E5">
    <cfRule type="cellIs" priority="6" dxfId="0" operator="equal" stopIfTrue="1">
      <formula>"ENROLLMENT CAP VIOLATION"</formula>
    </cfRule>
  </conditionalFormatting>
  <dataValidations count="2">
    <dataValidation type="custom" allowBlank="1" showInputMessage="1" showErrorMessage="1" errorTitle="Value Error" error="The number of students enrolled in this program cannot be greater than Total Number of Students Enrolled." sqref="B6:B7">
      <formula1>AND(B6&lt;=B$5)</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10;" sqref="B11:C21 B34:B35 B32 B23:C28">
      <formula1>AND(B11&lt;=B$5,MOD(B11,0.5)=0)</formula1>
    </dataValidation>
  </dataValidations>
  <printOptions headings="1" verticalCentered="1"/>
  <pageMargins left="0.33" right="0.33" top="0.5" bottom="0.5" header="0.5" footer="0.5"/>
  <pageSetup cellComments="asDisplayed" fitToWidth="5" horizontalDpi="600" verticalDpi="600" orientation="portrait" scale="85" r:id="rId3"/>
  <headerFooter alignWithMargins="0">
    <oddFooter>&amp;C&amp;A - page &amp;P of &amp;N
Printed on &amp;D</oddFooter>
  </headerFooter>
  <legacyDrawing r:id="rId2"/>
</worksheet>
</file>

<file path=xl/worksheets/sheet3.xml><?xml version="1.0" encoding="utf-8"?>
<worksheet xmlns="http://schemas.openxmlformats.org/spreadsheetml/2006/main" xmlns:r="http://schemas.openxmlformats.org/officeDocument/2006/relationships">
  <sheetPr>
    <tabColor indexed="53"/>
    <pageSetUpPr fitToPage="1"/>
  </sheetPr>
  <dimension ref="A1:E88"/>
  <sheetViews>
    <sheetView zoomScalePageLayoutView="0" workbookViewId="0" topLeftCell="A1">
      <selection activeCell="A2" sqref="A2"/>
    </sheetView>
  </sheetViews>
  <sheetFormatPr defaultColWidth="8.8515625" defaultRowHeight="12.75"/>
  <cols>
    <col min="1" max="1" width="51.140625" style="0" customWidth="1"/>
    <col min="2" max="2" width="20.421875" style="0" customWidth="1"/>
    <col min="3" max="3" width="9.00390625" style="0" customWidth="1"/>
    <col min="4" max="4" width="39.7109375" style="0" customWidth="1"/>
  </cols>
  <sheetData>
    <row r="1" spans="1:3" ht="15.75">
      <c r="A1" s="201" t="str">
        <f>VLOOKUP(A2,'Charter Schools'!$A:$XFD,3,FALSE)</f>
        <v>NEW TEXAS CHARTER SCHOOL</v>
      </c>
      <c r="B1" s="183"/>
      <c r="C1" s="170"/>
    </row>
    <row r="2" spans="1:2" ht="15.75">
      <c r="A2" s="202">
        <f>'Data Entry'!A2</f>
        <v>0</v>
      </c>
      <c r="B2" s="44"/>
    </row>
    <row r="3" spans="1:2" ht="15.75">
      <c r="A3" s="203" t="str">
        <f>'Data Entry'!A3</f>
        <v>2010-2011 Estimate of State Aid Entitlement Template</v>
      </c>
      <c r="B3" s="45"/>
    </row>
    <row r="4" spans="1:2" ht="16.5" thickBot="1">
      <c r="A4" s="204" t="s">
        <v>1082</v>
      </c>
      <c r="B4" s="43" t="s">
        <v>446</v>
      </c>
    </row>
    <row r="5" spans="1:3" ht="15.75">
      <c r="A5" s="15" t="s">
        <v>564</v>
      </c>
      <c r="B5" s="47">
        <f>IF($C$1="LOAD",VLOOKUP(A2,'SMNK Data'!$A:$EJ,6,FALSE),'Data Entry'!$B$5*'Data Entry'!$B$8)</f>
        <v>0</v>
      </c>
      <c r="C5" s="50"/>
    </row>
    <row r="6" spans="1:3" ht="15.75">
      <c r="A6" s="15" t="s">
        <v>13</v>
      </c>
      <c r="B6" s="76">
        <f>IF($C$1="LOAD",VLOOKUP(A2,'SMNK Data'!$A:$EJ,40,FALSE),'Data Entry'!$B$6*'Data Entry'!$B$8)</f>
        <v>0</v>
      </c>
      <c r="C6" s="50"/>
    </row>
    <row r="7" spans="1:3" ht="15.75">
      <c r="A7" s="15" t="s">
        <v>416</v>
      </c>
      <c r="B7" s="76">
        <v>0</v>
      </c>
      <c r="C7" s="50"/>
    </row>
    <row r="8" spans="1:3" ht="25.5" customHeight="1">
      <c r="A8" s="82" t="s">
        <v>565</v>
      </c>
      <c r="B8" s="177"/>
      <c r="C8" s="177" t="s">
        <v>1079</v>
      </c>
    </row>
    <row r="9" spans="1:3" ht="15.75">
      <c r="A9" s="17" t="s">
        <v>468</v>
      </c>
      <c r="B9" s="178">
        <f>IF($C$1="load",VLOOKUP(A2,'SMNK Data'!$A:$EJ,7,FALSE),'Data Entry'!$B$11*'Data Entry'!$B$8*1/6)</f>
        <v>0</v>
      </c>
      <c r="C9" s="179">
        <f>IF($C$1="load",VLOOKUP($A$2,'SMNK Data'!$A:$EJ,23,FALSE),('Data Entry'!$C$11*'Data Entry'!$B$8*1/6)/6)</f>
        <v>0</v>
      </c>
    </row>
    <row r="10" spans="1:3" ht="15.75">
      <c r="A10" s="17" t="s">
        <v>469</v>
      </c>
      <c r="B10" s="178">
        <f>IF($C$1="load",VLOOKUP(A2,'SMNK Data'!$A:$EJ,8,FALSE),'Data Entry'!$B$12*'Data Entry'!$B$8*4.5/6)</f>
        <v>0</v>
      </c>
      <c r="C10" s="179">
        <f>IF($C$1="load",VLOOKUP($A$2,'SMNK Data'!$A:$EJ,24,FALSE),('Data Entry'!$C$12*'Data Entry'!$B$8*4.5/6)/6)</f>
        <v>0</v>
      </c>
    </row>
    <row r="11" spans="1:3" ht="15.75">
      <c r="A11" s="17" t="s">
        <v>470</v>
      </c>
      <c r="B11" s="178">
        <f>IF($C$1="load",VLOOKUP(A2,'SMNK Data'!$A:$EJ,9,FALSE),'Data Entry'!$B$13*'Data Entry'!$B$8*0.25/6)</f>
        <v>0</v>
      </c>
      <c r="C11" s="179">
        <f>IF($C$1="load",VLOOKUP($A$2,'SMNK Data'!$A:$EJ,25,FALSE),('Data Entry'!$C$13*'Data Entry'!$B$8*0.25/6)/6)</f>
        <v>0</v>
      </c>
    </row>
    <row r="12" spans="1:3" ht="15.75">
      <c r="A12" s="17" t="s">
        <v>471</v>
      </c>
      <c r="B12" s="178">
        <f>IF($C$1="load",VLOOKUP(A2,'SMNK Data'!$A:$EJ,10,FALSE),'Data Entry'!$B$14*'Data Entry'!$B$8*2.859/6)</f>
        <v>0</v>
      </c>
      <c r="C12" s="179">
        <f>IF($C$1="load",VLOOKUP($A$2,'SMNK Data'!$A:$EJ,26,FALSE),('Data Entry'!$C$14*'Data Entry'!$B$8*2.859/6)/6)</f>
        <v>0</v>
      </c>
    </row>
    <row r="13" spans="1:3" ht="15.75">
      <c r="A13" s="17" t="s">
        <v>472</v>
      </c>
      <c r="B13" s="178">
        <f>IF($C$1="load",VLOOKUP(A2,'SMNK Data'!$A:$EJ,11,FALSE),'Data Entry'!$B$15*'Data Entry'!$B$8*2.859/6)</f>
        <v>0</v>
      </c>
      <c r="C13" s="179">
        <f>IF($C$1="load",VLOOKUP($A$2,'SMNK Data'!$A:$EJ,27,FALSE),('Data Entry'!$C$15*'Data Entry'!$B$8*2.859/6)/6)</f>
        <v>0</v>
      </c>
    </row>
    <row r="14" spans="1:3" ht="15.75">
      <c r="A14" s="17" t="s">
        <v>501</v>
      </c>
      <c r="B14" s="178">
        <f>IF($C$1="load",VLOOKUP(A2,'SMNK Data'!$A:$EJ,12,FALSE),'Data Entry'!$B$16*'Data Entry'!$B$8*2.859/6)</f>
        <v>0</v>
      </c>
      <c r="C14" s="179">
        <f>IF($C$1="load",VLOOKUP($A$2,'SMNK Data'!$A:$EJ,28,FALSE),('Data Entry'!$C$16*'Data Entry'!$B$8*2.859/6)/6)</f>
        <v>0</v>
      </c>
    </row>
    <row r="15" spans="1:3" ht="15.75">
      <c r="A15" s="17" t="s">
        <v>473</v>
      </c>
      <c r="B15" s="178">
        <f>IF($C$1="load",VLOOKUP(A2,'SMNK Data'!$A:$EJ,13,FALSE),'Data Entry'!$B$17*'Data Entry'!$B$8*4.25/6)</f>
        <v>0</v>
      </c>
      <c r="C15" s="179">
        <f>IF($C$1="load",VLOOKUP($A$2,'SMNK Data'!$A:$EJ,29,FALSE),('Data Entry'!$C$17*'Data Entry'!$B$8*4.25/6)/6)</f>
        <v>0</v>
      </c>
    </row>
    <row r="16" spans="1:3" ht="15.75">
      <c r="A16" s="17" t="s">
        <v>474</v>
      </c>
      <c r="B16" s="178">
        <f>IF($C$1="load",VLOOKUP(A2,'SMNK Data'!$A:$EJ,14,FALSE),'Data Entry'!$B$18*'Data Entry'!$B$8*5.5/6)</f>
        <v>0</v>
      </c>
      <c r="C16" s="179">
        <f>IF($C$1="load",VLOOKUP($A$2,'SMNK Data'!$A:$EJ,30,FALSE),('Data Entry'!$C$18*'Data Entry'!$B$8*5.5/6)/6)</f>
        <v>0</v>
      </c>
    </row>
    <row r="17" spans="1:3" ht="15.75">
      <c r="A17" s="17" t="s">
        <v>475</v>
      </c>
      <c r="B17" s="178">
        <f>IF($C$1="load",VLOOKUP(A2,'SMNK Data'!$A:$EJ,15,FALSE),'Data Entry'!$B$19*'Data Entry'!$B$8*5.5/6)</f>
        <v>0</v>
      </c>
      <c r="C17" s="179">
        <f>IF($C$1="load",VLOOKUP($A$2,'SMNK Data'!$A:$EJ,31,FALSE),('Data Entry'!$C$19*'Data Entry'!$B$8*5.5/6)/6)</f>
        <v>0</v>
      </c>
    </row>
    <row r="18" spans="1:3" ht="15.75">
      <c r="A18" s="17" t="s">
        <v>476</v>
      </c>
      <c r="B18" s="178">
        <f>IF($C$1="load",VLOOKUP(A2,'SMNK Data'!$A:$EJ,16,FALSE),'Data Entry'!$B$20*'Data Entry'!$B$8*5.5/6)</f>
        <v>0</v>
      </c>
      <c r="C18" s="179">
        <f>IF($C$1="load",VLOOKUP($A$2,'SMNK Data'!$A:$EJ,34,FALSE),('Data Entry'!$C$20*'Data Entry'!$B$8*5.5/6)/6)</f>
        <v>0</v>
      </c>
    </row>
    <row r="19" spans="1:3" ht="15.75">
      <c r="A19" s="83" t="s">
        <v>477</v>
      </c>
      <c r="B19" s="180">
        <f>SUM(B9:B18)</f>
        <v>0</v>
      </c>
      <c r="C19" s="180">
        <f>SUM(C9:C18)</f>
        <v>0</v>
      </c>
    </row>
    <row r="20" spans="1:3" ht="15.75">
      <c r="A20" s="83" t="s">
        <v>478</v>
      </c>
      <c r="B20" s="180">
        <f>(B9*5)+(B10*3)+(B11*5)+(B12*3)+(B13*3)+(B14*3)+(B15*2.7)+(B16*2.3)+(B17*2.8)+(B18*4)</f>
        <v>0</v>
      </c>
      <c r="C20" s="180">
        <f>(C9*5)+(C10*3)+(C11*5)+(C12*3)+(C13*3)+(C14*3)+(C15*2.7)+(C16*2.3)+(C17*2.8)+(C18*4)</f>
        <v>0</v>
      </c>
    </row>
    <row r="21" spans="1:2" ht="15.75">
      <c r="A21" s="16" t="s">
        <v>566</v>
      </c>
      <c r="B21" s="178">
        <f>IF($C$1="load",VLOOKUP(A2,'SMNK Data'!$A:$EJ,17,FALSE),('Data Entry'!$B$23*'Data Entry'!$B$8*0.17)+('Data Entry'!$B$24*'Data Entry'!$B$8*0.33)+('Data Entry'!$B$25*'Data Entry'!$B$8*0.5)+('Data Entry'!$B$26*'Data Entry'!$B$8*0.67)+('Data Entry'!$B$27*'Data Entry'!$B$8*0.83)+('Data Entry'!$B$28*'Data Entry'!$B$8*1))</f>
        <v>0</v>
      </c>
    </row>
    <row r="22" spans="1:2" ht="15.75">
      <c r="A22" s="24" t="s">
        <v>417</v>
      </c>
      <c r="B22" s="178">
        <f>IF($C$1="load",VLOOKUP(A2,'SMNK Data'!$A:$EJ,62,FALSE),('Data Entry'!$C$23*'Data Entry'!$B$8*0.17)+('Data Entry'!$C$24*'Data Entry'!$B$8*0.33)+('Data Entry'!$C$25*'Data Entry'!$B$8*0.5)+('Data Entry'!$C$26*'Data Entry'!$B$8*0.67)+('Data Entry'!$C$27*'Data Entry'!$B$8*0.83)+('Data Entry'!$C$28*'Data Entry'!$B$8*1))</f>
        <v>0</v>
      </c>
    </row>
    <row r="23" spans="1:2" ht="15.75">
      <c r="A23" s="160" t="s">
        <v>567</v>
      </c>
      <c r="B23" s="161">
        <f>B5-B19-B21</f>
        <v>0</v>
      </c>
    </row>
    <row r="24" spans="1:2" ht="15.75">
      <c r="A24" s="16" t="s">
        <v>568</v>
      </c>
      <c r="B24" s="18">
        <f>IF($C$1="load",VLOOKUP(A2,'SMNK Data'!$A:$EJ,18,FALSE),'Data Entry'!$B$21*'Data Entry'!$B$8)</f>
        <v>0</v>
      </c>
    </row>
    <row r="25" spans="1:2" ht="15.75">
      <c r="A25" s="24" t="s">
        <v>146</v>
      </c>
      <c r="B25" s="18">
        <v>0</v>
      </c>
    </row>
    <row r="26" spans="1:2" ht="15.75">
      <c r="A26" s="24" t="s">
        <v>147</v>
      </c>
      <c r="B26" s="18">
        <v>0</v>
      </c>
    </row>
    <row r="27" spans="1:2" ht="15.75">
      <c r="A27" s="16" t="s">
        <v>563</v>
      </c>
      <c r="B27" s="18">
        <f>IF($C$1="load",VLOOKUP(A2,'SMNK Data'!$A:$EJ,19,FALSE),IF('Data Entry'!$B$32&lt;B5*0.05,'Data Entry'!$B$32,B5*0.05))</f>
        <v>0</v>
      </c>
    </row>
    <row r="28" spans="1:2" ht="15.75">
      <c r="A28" s="24" t="s">
        <v>569</v>
      </c>
      <c r="B28" s="18">
        <f>IF($C$1="load",VLOOKUP(A2,'SMNK Data'!$A:$EJ,20,FALSE),'Data Entry'!$B$33)</f>
        <v>0</v>
      </c>
    </row>
    <row r="29" spans="1:2" ht="15.75">
      <c r="A29" s="16" t="s">
        <v>570</v>
      </c>
      <c r="B29" s="18">
        <f>IF($C$1="load",VLOOKUP(A2,'SMNK Data'!$A:$EJ,21,FALSE),'Data Entry'!$B$34*'Data Entry'!$B$8*0.2936)</f>
        <v>0</v>
      </c>
    </row>
    <row r="30" spans="1:2" ht="15.75">
      <c r="A30" s="16" t="s">
        <v>571</v>
      </c>
      <c r="B30" s="18">
        <f>IF($C$1="load",VLOOKUP(A2,'SMNK Data'!$A:$EJ,37,FALSE),'Data Entry'!$B$35*'Data Entry'!$B$8)</f>
        <v>0</v>
      </c>
    </row>
    <row r="31" spans="1:2" ht="15.75">
      <c r="A31" s="16" t="s">
        <v>572</v>
      </c>
      <c r="B31" s="18">
        <f>B23</f>
        <v>0</v>
      </c>
    </row>
    <row r="32" spans="1:2" ht="15.75">
      <c r="A32" s="16" t="s">
        <v>573</v>
      </c>
      <c r="B32" s="18">
        <f>B20</f>
        <v>0</v>
      </c>
    </row>
    <row r="33" spans="1:2" ht="15.75">
      <c r="A33" s="16" t="s">
        <v>574</v>
      </c>
      <c r="B33" s="18">
        <f>B24*1.1</f>
        <v>0</v>
      </c>
    </row>
    <row r="34" spans="1:2" ht="15.75">
      <c r="A34" s="16" t="s">
        <v>575</v>
      </c>
      <c r="B34" s="18">
        <f>B21*1.35</f>
        <v>0</v>
      </c>
    </row>
    <row r="35" spans="1:2" ht="15.75">
      <c r="A35" s="16" t="s">
        <v>576</v>
      </c>
      <c r="B35" s="18">
        <f>B27*0.12</f>
        <v>0</v>
      </c>
    </row>
    <row r="36" spans="1:2" ht="15.75">
      <c r="A36" s="16" t="s">
        <v>577</v>
      </c>
      <c r="B36" s="18">
        <f>B28*0.2</f>
        <v>0</v>
      </c>
    </row>
    <row r="37" spans="1:2" ht="15.75">
      <c r="A37" s="16" t="s">
        <v>579</v>
      </c>
      <c r="B37" s="18">
        <f>B29*2.41</f>
        <v>0</v>
      </c>
    </row>
    <row r="38" spans="1:2" ht="15.75">
      <c r="A38" s="16" t="s">
        <v>578</v>
      </c>
      <c r="B38" s="18">
        <f>B30*0.1</f>
        <v>0</v>
      </c>
    </row>
    <row r="39" spans="1:2" ht="15.75">
      <c r="A39" s="17" t="s">
        <v>479</v>
      </c>
      <c r="B39" s="18">
        <f>SUM(B31:B38)</f>
        <v>0</v>
      </c>
    </row>
    <row r="40" spans="1:2" ht="15.75">
      <c r="A40" s="16" t="s">
        <v>512</v>
      </c>
      <c r="B40" s="18">
        <f>1-((B47-B46)/2)/B47</f>
        <v>0.9731658001648589</v>
      </c>
    </row>
    <row r="41" spans="1:2" ht="15.75">
      <c r="A41" s="82" t="s">
        <v>580</v>
      </c>
      <c r="B41" s="167">
        <f>ROUND((SUM(B52:B61)*B40)/B46,3)</f>
        <v>0</v>
      </c>
    </row>
    <row r="42" spans="1:2" ht="15.75">
      <c r="A42" s="40" t="s">
        <v>428</v>
      </c>
      <c r="B42" s="67" t="str">
        <f>IF($C$1="load",VLOOKUP(A2,'Charter Schools'!A:G,7,FALSE),'Data Entry'!B38)</f>
        <v>NO</v>
      </c>
    </row>
    <row r="43" spans="1:2" ht="15.75">
      <c r="A43" s="24" t="s">
        <v>631</v>
      </c>
      <c r="B43" s="182">
        <f>IF($C$1="load",VLOOKUP($A$2,'SMNK Data'!$A:$EJ,41,FALSE),'Data Entry'!B39)</f>
        <v>0</v>
      </c>
    </row>
    <row r="44" spans="1:2" ht="15.75">
      <c r="A44" s="24" t="s">
        <v>632</v>
      </c>
      <c r="B44" s="182">
        <f>IF($C$1="load",VLOOKUP($A$2,'SMNK Data'!$A:$EJ,42,FALSE),'Data Entry'!B40)</f>
        <v>0</v>
      </c>
    </row>
    <row r="45" spans="1:2" ht="15.75">
      <c r="A45" s="82" t="s">
        <v>581</v>
      </c>
      <c r="B45" s="84"/>
    </row>
    <row r="46" spans="1:3" ht="15.75">
      <c r="A46" s="25" t="s">
        <v>335</v>
      </c>
      <c r="B46" s="75">
        <f>VLOOKUP($A$2,'SMNK Data'!$A:$EJ,75,FALSE)</f>
        <v>4625.0302734</v>
      </c>
      <c r="C46" s="49"/>
    </row>
    <row r="47" spans="1:3" ht="15.75">
      <c r="A47" s="25" t="s">
        <v>511</v>
      </c>
      <c r="B47" s="75">
        <f>VLOOKUP($A$2,'SMNK Data'!$A:$EJ,76,FALSE)</f>
        <v>4887.3251953</v>
      </c>
      <c r="C47" s="49"/>
    </row>
    <row r="48" spans="1:3" ht="15.75">
      <c r="A48" s="25" t="s">
        <v>612</v>
      </c>
      <c r="B48" s="75">
        <f>VLOOKUP($A$2,'SMNK Data'!$A:$EJ,78,FALSE)</f>
        <v>5931.625</v>
      </c>
      <c r="C48" s="49"/>
    </row>
    <row r="49" spans="1:3" ht="15.75">
      <c r="A49" s="24" t="s">
        <v>343</v>
      </c>
      <c r="B49" s="171">
        <f>VLOOKUP($A$2,'SMNK Data'!$A:$EJ,79,FALSE)</f>
        <v>0.0520361328</v>
      </c>
      <c r="C49" s="49"/>
    </row>
    <row r="50" spans="1:3" ht="15.75">
      <c r="A50" s="24" t="s">
        <v>498</v>
      </c>
      <c r="B50" s="171">
        <f>VLOOKUP($A$2,'SMNK Data'!$A:$EJ,80,FALSE)</f>
        <v>0.0413155273</v>
      </c>
      <c r="C50" s="49"/>
    </row>
    <row r="51" spans="1:3" ht="15.75">
      <c r="A51" s="82" t="s">
        <v>500</v>
      </c>
      <c r="B51" s="65"/>
      <c r="C51" s="49"/>
    </row>
    <row r="52" spans="1:3" ht="15.75">
      <c r="A52" s="26" t="s">
        <v>503</v>
      </c>
      <c r="B52" s="30">
        <f>B31*B48</f>
        <v>0</v>
      </c>
      <c r="C52" s="49"/>
    </row>
    <row r="53" spans="1:4" ht="15.75">
      <c r="A53" s="26" t="s">
        <v>703</v>
      </c>
      <c r="B53" s="30">
        <f>B32*B48</f>
        <v>0</v>
      </c>
      <c r="D53" s="85"/>
    </row>
    <row r="54" spans="1:4" ht="15.75">
      <c r="A54" s="26" t="s">
        <v>704</v>
      </c>
      <c r="B54" s="30">
        <f>B33*B48</f>
        <v>0</v>
      </c>
      <c r="D54" s="85"/>
    </row>
    <row r="55" spans="1:3" ht="15.75">
      <c r="A55" s="26" t="s">
        <v>705</v>
      </c>
      <c r="B55" s="30">
        <f>B34*B48+B22*50</f>
        <v>0</v>
      </c>
      <c r="C55" s="49"/>
    </row>
    <row r="56" spans="1:3" ht="15.75">
      <c r="A56" s="26" t="s">
        <v>706</v>
      </c>
      <c r="B56" s="30">
        <f>B35*B48</f>
        <v>0</v>
      </c>
      <c r="C56" s="53"/>
    </row>
    <row r="57" spans="1:5" ht="15.75">
      <c r="A57" s="26" t="s">
        <v>707</v>
      </c>
      <c r="B57" s="30">
        <f>B36*B48</f>
        <v>0</v>
      </c>
      <c r="C57" s="53"/>
      <c r="D57" s="11"/>
      <c r="E57" s="12"/>
    </row>
    <row r="58" spans="1:5" ht="15.75">
      <c r="A58" s="26" t="s">
        <v>708</v>
      </c>
      <c r="B58" s="30">
        <f>0</f>
        <v>0</v>
      </c>
      <c r="C58" s="53"/>
      <c r="D58" s="13"/>
      <c r="E58" s="14"/>
    </row>
    <row r="59" spans="1:5" ht="15.75">
      <c r="A59" s="26" t="s">
        <v>709</v>
      </c>
      <c r="B59" s="30">
        <f>B37*B48</f>
        <v>0</v>
      </c>
      <c r="C59" s="53"/>
      <c r="D59" s="13"/>
      <c r="E59" s="14"/>
    </row>
    <row r="60" spans="1:5" ht="15.75">
      <c r="A60" s="26" t="s">
        <v>710</v>
      </c>
      <c r="B60" s="30">
        <f>B38*B48</f>
        <v>0</v>
      </c>
      <c r="C60" s="53"/>
      <c r="D60" s="13"/>
      <c r="E60" s="14"/>
    </row>
    <row r="61" spans="1:5" ht="31.5">
      <c r="A61" s="175" t="s">
        <v>1080</v>
      </c>
      <c r="B61" s="30">
        <f>C20*B48*0.75</f>
        <v>0</v>
      </c>
      <c r="C61" s="53"/>
      <c r="D61" s="13"/>
      <c r="E61" s="14"/>
    </row>
    <row r="62" spans="1:5" ht="15.75">
      <c r="A62" s="80" t="s">
        <v>608</v>
      </c>
      <c r="B62" s="81"/>
      <c r="D62" s="13"/>
      <c r="E62" s="14"/>
    </row>
    <row r="63" spans="1:3" ht="15.75">
      <c r="A63" s="29" t="s">
        <v>609</v>
      </c>
      <c r="B63" s="30">
        <f>IF($C$1="load",VLOOKUP($A$2,'SMNK Data'!$A:$EJ,53,FALSE),'Data Entry'!B41)</f>
        <v>0</v>
      </c>
      <c r="C63" s="53"/>
    </row>
    <row r="64" spans="1:3" ht="15.75">
      <c r="A64" s="29" t="s">
        <v>610</v>
      </c>
      <c r="B64" s="30">
        <f>IF($C$1="load",VLOOKUP($A$2,'SMNK Data'!$A:$EJ,55,FALSE),'Data Entry'!B42)</f>
        <v>0</v>
      </c>
      <c r="C64" s="53"/>
    </row>
    <row r="65" spans="1:3" ht="16.5" thickBot="1">
      <c r="A65" s="185" t="s">
        <v>611</v>
      </c>
      <c r="B65" s="186">
        <f>IF($C$1="load",VLOOKUP($A$2,'SMNK Data'!$A:$EJ,56,FALSE),'Data Entry'!B43)</f>
        <v>0</v>
      </c>
      <c r="C65" s="49"/>
    </row>
    <row r="66" spans="1:3" ht="16.5" thickTop="1">
      <c r="A66" s="199" t="s">
        <v>1083</v>
      </c>
      <c r="B66" s="198">
        <f>SUM(B63:B65)</f>
        <v>0</v>
      </c>
      <c r="C66" s="49"/>
    </row>
    <row r="67" spans="1:3" ht="15.75">
      <c r="A67" s="199" t="s">
        <v>415</v>
      </c>
      <c r="B67" s="184">
        <f>B6*275</f>
        <v>0</v>
      </c>
      <c r="C67" s="49"/>
    </row>
    <row r="68" spans="1:3" ht="15.75">
      <c r="A68" s="200" t="s">
        <v>154</v>
      </c>
      <c r="B68" s="30">
        <f>0*400+0*80</f>
        <v>0</v>
      </c>
      <c r="C68" s="49"/>
    </row>
    <row r="69" spans="1:2" ht="15.75">
      <c r="A69" s="26" t="s">
        <v>504</v>
      </c>
      <c r="B69" s="30">
        <f>SUM(B52:B61)+(B66+B67+B68)</f>
        <v>0</v>
      </c>
    </row>
    <row r="70" spans="1:2" ht="15.75">
      <c r="A70" s="26" t="s">
        <v>505</v>
      </c>
      <c r="B70" s="30">
        <f>ROUND((59.97*B41*B49*100)+(31.95*B41*B50*100),1)</f>
        <v>0</v>
      </c>
    </row>
    <row r="71" spans="1:3" ht="15.75">
      <c r="A71" s="77" t="s">
        <v>240</v>
      </c>
      <c r="B71" s="65">
        <f>B69+B70</f>
        <v>0</v>
      </c>
      <c r="C71" s="49"/>
    </row>
    <row r="72" spans="2:3" ht="12.75">
      <c r="B72" s="73"/>
      <c r="C72" s="49"/>
    </row>
    <row r="73" spans="1:3" ht="15.75">
      <c r="A73" s="77" t="s">
        <v>239</v>
      </c>
      <c r="B73" s="65"/>
      <c r="C73" s="53"/>
    </row>
    <row r="74" spans="1:5" ht="15.75">
      <c r="A74" s="26" t="s">
        <v>191</v>
      </c>
      <c r="B74" s="48">
        <f>IF(B42="YES",B43*500,0)</f>
        <v>0</v>
      </c>
      <c r="C74" s="49"/>
      <c r="D74" s="13"/>
      <c r="E74" s="14"/>
    </row>
    <row r="75" spans="1:5" ht="15.75">
      <c r="A75" s="26" t="s">
        <v>192</v>
      </c>
      <c r="B75" s="48">
        <f>IF(B42="YES",B44*250,0)</f>
        <v>0</v>
      </c>
      <c r="C75" s="49"/>
      <c r="D75" s="13"/>
      <c r="E75" s="14"/>
    </row>
    <row r="76" spans="1:5" ht="15.75">
      <c r="A76" s="28" t="s">
        <v>151</v>
      </c>
      <c r="B76" s="30">
        <f>ASATR!C16</f>
        <v>0</v>
      </c>
      <c r="C76" s="54"/>
      <c r="D76" s="13"/>
      <c r="E76" s="14"/>
    </row>
    <row r="77" spans="1:5" ht="15.75">
      <c r="A77" s="28" t="s">
        <v>242</v>
      </c>
      <c r="B77" s="30">
        <f>ASATR!C17</f>
        <v>0</v>
      </c>
      <c r="C77" s="49"/>
      <c r="D77" s="13"/>
      <c r="E77" s="14"/>
    </row>
    <row r="78" spans="1:5" ht="15.75">
      <c r="A78" s="28" t="s">
        <v>237</v>
      </c>
      <c r="B78" s="30">
        <f>VLOOKUP(A2,'SMNK Data'!$A:$EJ,74,FALSE)*-1</f>
        <v>0</v>
      </c>
      <c r="C78" s="49"/>
      <c r="D78" s="13"/>
      <c r="E78" s="13"/>
    </row>
    <row r="79" spans="1:5" ht="15.75">
      <c r="A79" s="77" t="s">
        <v>241</v>
      </c>
      <c r="B79" s="66">
        <f>B74+B75+B76+B77+B78</f>
        <v>0</v>
      </c>
      <c r="C79" s="56"/>
      <c r="D79" s="13"/>
      <c r="E79" s="13"/>
    </row>
    <row r="80" spans="1:2" ht="15.75">
      <c r="A80" s="27"/>
      <c r="B80" s="48"/>
    </row>
    <row r="81" spans="1:2" ht="15.75">
      <c r="A81" s="78" t="s">
        <v>561</v>
      </c>
      <c r="B81" s="66">
        <f>B71+B79</f>
        <v>0</v>
      </c>
    </row>
    <row r="82" spans="1:5" ht="15.75">
      <c r="A82" s="28" t="s">
        <v>238</v>
      </c>
      <c r="B82" s="48">
        <f>B78*-1</f>
        <v>0</v>
      </c>
      <c r="C82" s="49"/>
      <c r="D82" s="13"/>
      <c r="E82" s="14"/>
    </row>
    <row r="83" spans="1:2" ht="15.75">
      <c r="A83" s="26" t="s">
        <v>715</v>
      </c>
      <c r="B83" s="30">
        <f>B5*29.43</f>
        <v>0</v>
      </c>
    </row>
    <row r="84" spans="1:2" s="9" customFormat="1" ht="16.5" thickBot="1">
      <c r="A84" s="78" t="s">
        <v>458</v>
      </c>
      <c r="B84" s="79">
        <f>SUM(B81:B83)</f>
        <v>0</v>
      </c>
    </row>
    <row r="85" spans="2:5" ht="13.5" thickTop="1">
      <c r="B85" s="73"/>
      <c r="C85" s="57"/>
      <c r="D85" s="13"/>
      <c r="E85" s="13"/>
    </row>
    <row r="86" spans="2:5" ht="12.75">
      <c r="B86" s="73"/>
      <c r="C86" s="57"/>
      <c r="D86" s="13"/>
      <c r="E86" s="13"/>
    </row>
    <row r="87" spans="3:5" ht="12.75">
      <c r="C87" s="57"/>
      <c r="D87" s="13"/>
      <c r="E87" s="13"/>
    </row>
    <row r="88" spans="3:5" ht="12.75">
      <c r="C88" s="53"/>
      <c r="D88" s="13"/>
      <c r="E88" s="13"/>
    </row>
  </sheetData>
  <sheetProtection password="EE5D" sheet="1"/>
  <printOptions/>
  <pageMargins left="0.49" right="0.25" top="0.32" bottom="0.28" header="0.3" footer="0.3"/>
  <pageSetup fitToHeight="1" fitToWidth="1" horizontalDpi="600" verticalDpi="600" orientation="portrait" scale="54" r:id="rId3"/>
  <legacyDrawing r:id="rId2"/>
</worksheet>
</file>

<file path=xl/worksheets/sheet4.xml><?xml version="1.0" encoding="utf-8"?>
<worksheet xmlns="http://schemas.openxmlformats.org/spreadsheetml/2006/main" xmlns:r="http://schemas.openxmlformats.org/officeDocument/2006/relationships">
  <sheetPr>
    <tabColor theme="6" tint="-0.24997000396251678"/>
  </sheetPr>
  <dimension ref="A1:D20"/>
  <sheetViews>
    <sheetView zoomScalePageLayoutView="0" workbookViewId="0" topLeftCell="A1">
      <selection activeCell="C4" sqref="C4"/>
    </sheetView>
  </sheetViews>
  <sheetFormatPr defaultColWidth="8.8515625" defaultRowHeight="12.75"/>
  <cols>
    <col min="1" max="1" width="3.00390625" style="0" bestFit="1" customWidth="1"/>
    <col min="2" max="2" width="70.7109375" style="0" bestFit="1" customWidth="1"/>
    <col min="3" max="3" width="15.7109375" style="0" customWidth="1"/>
    <col min="4" max="4" width="24.00390625" style="158" customWidth="1"/>
  </cols>
  <sheetData>
    <row r="1" spans="1:4" ht="15">
      <c r="A1" s="55">
        <v>1</v>
      </c>
      <c r="B1" s="88" t="s">
        <v>650</v>
      </c>
      <c r="C1" s="90">
        <f>VLOOKUP('Data Entry'!$A$2,'SMNK Data'!A:$EJ,69,FALSE)</f>
        <v>0</v>
      </c>
      <c r="D1" s="158" t="s">
        <v>651</v>
      </c>
    </row>
    <row r="2" spans="1:4" ht="15">
      <c r="A2" s="55">
        <v>2</v>
      </c>
      <c r="B2" s="88" t="s">
        <v>649</v>
      </c>
      <c r="C2" s="90">
        <v>4971</v>
      </c>
      <c r="D2" s="159" t="s">
        <v>675</v>
      </c>
    </row>
    <row r="3" spans="1:4" ht="15">
      <c r="A3" s="55">
        <v>3</v>
      </c>
      <c r="B3" s="87" t="s">
        <v>155</v>
      </c>
      <c r="C3" s="191">
        <f>SOF!B41</f>
        <v>0</v>
      </c>
      <c r="D3" s="158" t="s">
        <v>652</v>
      </c>
    </row>
    <row r="4" spans="1:4" ht="15">
      <c r="A4" s="55">
        <v>4</v>
      </c>
      <c r="B4" s="88" t="s">
        <v>664</v>
      </c>
      <c r="C4" s="90">
        <f>IF(C1&gt;C2,C1*C3,C2*C3)</f>
        <v>0</v>
      </c>
      <c r="D4" s="158" t="s">
        <v>653</v>
      </c>
    </row>
    <row r="5" spans="1:4" ht="15">
      <c r="A5" s="55">
        <v>5</v>
      </c>
      <c r="B5" s="88" t="s">
        <v>665</v>
      </c>
      <c r="C5" s="90">
        <f>(C3*120)</f>
        <v>0</v>
      </c>
      <c r="D5" s="158" t="s">
        <v>654</v>
      </c>
    </row>
    <row r="6" spans="1:4" ht="15">
      <c r="A6" s="55">
        <v>6</v>
      </c>
      <c r="B6" s="88" t="s">
        <v>663</v>
      </c>
      <c r="C6" s="102">
        <f>C4+C5</f>
        <v>0</v>
      </c>
      <c r="D6" s="158" t="s">
        <v>655</v>
      </c>
    </row>
    <row r="7" spans="1:4" ht="15">
      <c r="A7" s="55">
        <v>7</v>
      </c>
      <c r="B7" s="88" t="s">
        <v>78</v>
      </c>
      <c r="C7" s="90">
        <f>IF($C$1="load",VLOOKUP($A$2,'SMNK Data'!$A:$EJ,57,FALSE),SOF!B66)</f>
        <v>0</v>
      </c>
      <c r="D7" s="158" t="s">
        <v>81</v>
      </c>
    </row>
    <row r="8" spans="1:4" ht="15">
      <c r="A8" s="55">
        <v>8</v>
      </c>
      <c r="B8" s="88" t="s">
        <v>79</v>
      </c>
      <c r="C8" s="90">
        <f>VLOOKUP('Data Entry'!$A$2,'SMNK Data'!A:$EJ,66,FALSE)</f>
        <v>0</v>
      </c>
      <c r="D8" s="158" t="s">
        <v>80</v>
      </c>
    </row>
    <row r="9" spans="1:4" ht="15">
      <c r="A9" s="55">
        <v>9</v>
      </c>
      <c r="B9" s="88" t="s">
        <v>647</v>
      </c>
      <c r="C9" s="90">
        <f>(C7-C8)</f>
        <v>0</v>
      </c>
      <c r="D9" s="158" t="s">
        <v>656</v>
      </c>
    </row>
    <row r="10" spans="1:4" ht="15">
      <c r="A10" s="55">
        <v>10</v>
      </c>
      <c r="B10" s="121" t="s">
        <v>674</v>
      </c>
      <c r="C10" s="101">
        <f>VLOOKUP('Data Entry'!$A$2,'SMNK Data'!$A:$EJ,44,FALSE)</f>
        <v>0</v>
      </c>
      <c r="D10" s="158" t="s">
        <v>672</v>
      </c>
    </row>
    <row r="11" spans="1:4" ht="15">
      <c r="A11" s="55">
        <v>11</v>
      </c>
      <c r="B11" s="89" t="s">
        <v>666</v>
      </c>
      <c r="C11" s="90">
        <f>VLOOKUP('Data Entry'!$A$2,'SMNK Data'!A:$EJ,65,FALSE)</f>
        <v>0</v>
      </c>
      <c r="D11" s="158" t="s">
        <v>499</v>
      </c>
    </row>
    <row r="12" spans="1:4" ht="15">
      <c r="A12" s="55">
        <v>12</v>
      </c>
      <c r="B12" s="89" t="s">
        <v>648</v>
      </c>
      <c r="C12" s="90">
        <f>C6+C9+C10+C11</f>
        <v>0</v>
      </c>
      <c r="D12" s="158" t="s">
        <v>657</v>
      </c>
    </row>
    <row r="13" spans="1:4" ht="15">
      <c r="A13" s="55">
        <v>13</v>
      </c>
      <c r="B13" s="89" t="s">
        <v>156</v>
      </c>
      <c r="C13" s="103">
        <f>SOF!B69</f>
        <v>0</v>
      </c>
      <c r="D13" s="158" t="s">
        <v>658</v>
      </c>
    </row>
    <row r="14" spans="1:4" ht="26.25">
      <c r="A14" s="55">
        <v>14</v>
      </c>
      <c r="B14" s="89" t="s">
        <v>667</v>
      </c>
      <c r="C14" s="90">
        <f>IF($C$1=0,5091,VLOOKUP('Data Entry'!$A$2,'SMNK Data'!$A:$EJ,125,FALSE))</f>
        <v>5091</v>
      </c>
      <c r="D14" s="158" t="s">
        <v>76</v>
      </c>
    </row>
    <row r="15" spans="1:4" ht="15">
      <c r="A15" s="55">
        <v>15</v>
      </c>
      <c r="B15" s="89" t="s">
        <v>673</v>
      </c>
      <c r="C15" s="90">
        <f>(C3*C14)+(C3*350)</f>
        <v>0</v>
      </c>
      <c r="D15" s="158" t="s">
        <v>659</v>
      </c>
    </row>
    <row r="16" spans="1:4" ht="15">
      <c r="A16" s="55">
        <v>16</v>
      </c>
      <c r="B16" s="89" t="s">
        <v>668</v>
      </c>
      <c r="C16" s="104">
        <f>IF(C13&lt;C12,C12-C13,0)</f>
        <v>0</v>
      </c>
      <c r="D16" s="158" t="s">
        <v>660</v>
      </c>
    </row>
    <row r="17" spans="1:4" ht="15">
      <c r="A17" s="55">
        <v>17</v>
      </c>
      <c r="B17" s="89" t="s">
        <v>669</v>
      </c>
      <c r="C17" s="104">
        <f>IF(C13&gt;C15,C15-C13,0)</f>
        <v>0</v>
      </c>
      <c r="D17" s="158" t="s">
        <v>661</v>
      </c>
    </row>
    <row r="18" spans="1:4" ht="15">
      <c r="A18" s="55">
        <v>18</v>
      </c>
      <c r="B18" s="89" t="s">
        <v>670</v>
      </c>
      <c r="C18" s="102">
        <f>C13+C16+C17</f>
        <v>0</v>
      </c>
      <c r="D18" s="158" t="s">
        <v>700</v>
      </c>
    </row>
    <row r="19" spans="1:4" ht="26.25">
      <c r="A19" s="55">
        <v>19</v>
      </c>
      <c r="B19" s="89" t="s">
        <v>671</v>
      </c>
      <c r="C19" s="90" t="e">
        <f>C18/C3</f>
        <v>#DIV/0!</v>
      </c>
      <c r="D19" s="158" t="s">
        <v>662</v>
      </c>
    </row>
    <row r="20" spans="1:4" ht="15">
      <c r="A20" s="55">
        <f>A19+1</f>
        <v>20</v>
      </c>
      <c r="B20" s="89" t="s">
        <v>640</v>
      </c>
      <c r="C20" s="90">
        <f>VLOOKUP('Data Entry'!$A$2,'SMNK Data'!$A:$EJ,74,FALSE)</f>
        <v>0</v>
      </c>
      <c r="D20" s="158" t="s">
        <v>77</v>
      </c>
    </row>
  </sheetData>
  <sheetProtection password="EE5D" sheet="1"/>
  <printOptions/>
  <pageMargins left="0.25" right="0.25" top="0.75" bottom="0.75" header="0.3" footer="0.3"/>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
      <selection activeCell="I42" sqref="I42"/>
    </sheetView>
  </sheetViews>
  <sheetFormatPr defaultColWidth="8.8515625" defaultRowHeight="12.75"/>
  <sheetData>
    <row r="1" spans="1:3" ht="12.75">
      <c r="A1" s="55" t="s">
        <v>333</v>
      </c>
      <c r="B1" s="55">
        <v>1</v>
      </c>
      <c r="C1" s="106" t="s">
        <v>14</v>
      </c>
    </row>
    <row r="2" spans="1:3" ht="12.75">
      <c r="A2" s="55" t="s">
        <v>334</v>
      </c>
      <c r="B2" s="55">
        <v>2</v>
      </c>
      <c r="C2" s="106" t="s">
        <v>14</v>
      </c>
    </row>
    <row r="3" spans="1:3" ht="12.75">
      <c r="A3" s="55" t="s">
        <v>82</v>
      </c>
      <c r="B3" s="55">
        <v>3</v>
      </c>
      <c r="C3" s="106" t="s">
        <v>14</v>
      </c>
    </row>
    <row r="4" spans="1:3" ht="12.75">
      <c r="A4" s="55" t="s">
        <v>83</v>
      </c>
      <c r="B4" s="55">
        <v>4</v>
      </c>
      <c r="C4" s="106" t="s">
        <v>14</v>
      </c>
    </row>
    <row r="5" spans="1:3" ht="12.75">
      <c r="A5" s="55" t="s">
        <v>81</v>
      </c>
      <c r="B5" s="55">
        <v>5</v>
      </c>
      <c r="C5" s="106" t="s">
        <v>14</v>
      </c>
    </row>
    <row r="6" spans="1:3" ht="12.75">
      <c r="A6" s="55" t="s">
        <v>499</v>
      </c>
      <c r="B6" s="55">
        <v>6</v>
      </c>
      <c r="C6" s="106" t="s">
        <v>14</v>
      </c>
    </row>
    <row r="7" spans="1:3" ht="12.75">
      <c r="A7" s="55" t="s">
        <v>80</v>
      </c>
      <c r="B7" s="55">
        <v>7</v>
      </c>
      <c r="C7" s="106" t="s">
        <v>14</v>
      </c>
    </row>
    <row r="8" spans="1:3" ht="12.75">
      <c r="A8" s="55" t="s">
        <v>84</v>
      </c>
      <c r="B8" s="55">
        <v>8</v>
      </c>
      <c r="C8" s="106" t="s">
        <v>14</v>
      </c>
    </row>
    <row r="9" spans="1:3" ht="12.75">
      <c r="A9" s="55" t="s">
        <v>85</v>
      </c>
      <c r="B9" s="55">
        <v>9</v>
      </c>
      <c r="C9" s="106" t="s">
        <v>14</v>
      </c>
    </row>
    <row r="10" spans="1:3" ht="12.75">
      <c r="A10" s="55" t="s">
        <v>86</v>
      </c>
      <c r="B10" s="55">
        <v>10</v>
      </c>
      <c r="C10" s="106" t="s">
        <v>14</v>
      </c>
    </row>
    <row r="11" spans="1:3" ht="12.75">
      <c r="A11" s="55" t="s">
        <v>87</v>
      </c>
      <c r="B11" s="55">
        <v>11</v>
      </c>
      <c r="C11" s="106" t="s">
        <v>14</v>
      </c>
    </row>
    <row r="12" spans="1:3" ht="12.75">
      <c r="A12" s="55" t="s">
        <v>88</v>
      </c>
      <c r="B12" s="55">
        <v>12</v>
      </c>
      <c r="C12" s="106" t="s">
        <v>14</v>
      </c>
    </row>
    <row r="13" spans="1:3" ht="12.75">
      <c r="A13" s="55" t="s">
        <v>89</v>
      </c>
      <c r="B13" s="55">
        <v>13</v>
      </c>
      <c r="C13" s="106" t="s">
        <v>14</v>
      </c>
    </row>
    <row r="14" spans="1:3" ht="12.75">
      <c r="A14" s="55" t="s">
        <v>90</v>
      </c>
      <c r="B14" s="55">
        <v>14</v>
      </c>
      <c r="C14" s="106" t="s">
        <v>14</v>
      </c>
    </row>
    <row r="15" spans="1:3" ht="12.75">
      <c r="A15" s="55" t="s">
        <v>76</v>
      </c>
      <c r="B15" s="55">
        <v>15</v>
      </c>
      <c r="C15" s="106" t="s">
        <v>14</v>
      </c>
    </row>
    <row r="16" spans="1:3" ht="12.75">
      <c r="A16" s="55" t="s">
        <v>77</v>
      </c>
      <c r="B16" s="55">
        <v>16</v>
      </c>
      <c r="C16" s="106" t="s">
        <v>14</v>
      </c>
    </row>
    <row r="18" spans="1:3" ht="12.75">
      <c r="A18" s="55" t="s">
        <v>333</v>
      </c>
      <c r="B18" s="55">
        <v>1</v>
      </c>
      <c r="C18" s="106" t="s">
        <v>19</v>
      </c>
    </row>
    <row r="19" spans="1:3" ht="12.75">
      <c r="A19" s="55" t="s">
        <v>334</v>
      </c>
      <c r="B19" s="55">
        <v>2</v>
      </c>
      <c r="C19" s="106" t="s">
        <v>19</v>
      </c>
    </row>
    <row r="20" spans="1:3" ht="12.75">
      <c r="A20" s="55" t="s">
        <v>15</v>
      </c>
      <c r="B20" s="55">
        <v>3</v>
      </c>
      <c r="C20" s="106" t="s">
        <v>19</v>
      </c>
    </row>
    <row r="21" spans="1:3" ht="12.75">
      <c r="A21" s="55" t="s">
        <v>16</v>
      </c>
      <c r="B21" s="55">
        <v>4</v>
      </c>
      <c r="C21" s="106" t="s">
        <v>19</v>
      </c>
    </row>
    <row r="22" spans="1:3" ht="12.75">
      <c r="A22" s="55" t="s">
        <v>17</v>
      </c>
      <c r="B22" s="55">
        <v>5</v>
      </c>
      <c r="C22" s="106" t="s">
        <v>19</v>
      </c>
    </row>
    <row r="23" spans="1:3" ht="12.75">
      <c r="A23" s="55" t="s">
        <v>18</v>
      </c>
      <c r="B23" s="55">
        <v>6</v>
      </c>
      <c r="C23" s="106" t="s">
        <v>19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
    </sheetView>
  </sheetViews>
  <sheetFormatPr defaultColWidth="9.140625" defaultRowHeight="12.75"/>
  <cols>
    <col min="1" max="1" width="3.57421875" style="0" customWidth="1"/>
    <col min="2" max="2" width="27.57421875" style="0" customWidth="1"/>
    <col min="3" max="3" width="24.00390625" style="0" customWidth="1"/>
    <col min="4" max="5" width="11.421875" style="0" customWidth="1"/>
    <col min="6" max="7" width="12.7109375" style="0" customWidth="1"/>
    <col min="10" max="10" width="18.421875" style="0" customWidth="1"/>
  </cols>
  <sheetData>
    <row r="1" spans="1:10" ht="20.25">
      <c r="A1" s="123"/>
      <c r="B1" s="124"/>
      <c r="C1" s="125" t="s">
        <v>677</v>
      </c>
      <c r="D1" s="196"/>
      <c r="E1" s="196"/>
      <c r="F1" s="196"/>
      <c r="G1" s="196"/>
      <c r="H1" s="196"/>
      <c r="I1" s="196"/>
      <c r="J1" s="196"/>
    </row>
    <row r="2" spans="1:10" ht="20.25">
      <c r="A2" s="123"/>
      <c r="B2" s="124" t="s">
        <v>678</v>
      </c>
      <c r="C2" s="124"/>
      <c r="D2" s="124"/>
      <c r="E2" s="124"/>
      <c r="F2" s="124"/>
      <c r="G2" s="124"/>
      <c r="H2" s="124"/>
      <c r="I2" s="124"/>
      <c r="J2" s="124"/>
    </row>
    <row r="3" spans="1:10" ht="21" thickBot="1">
      <c r="A3" s="123"/>
      <c r="B3" s="123"/>
      <c r="C3" s="126" t="s">
        <v>679</v>
      </c>
      <c r="D3" s="197"/>
      <c r="E3" s="197"/>
      <c r="F3" s="197"/>
      <c r="G3" s="124"/>
      <c r="H3" s="124"/>
      <c r="I3" s="124"/>
      <c r="J3" s="124"/>
    </row>
    <row r="4" spans="1:10" ht="20.25">
      <c r="A4" s="123"/>
      <c r="B4" s="123"/>
      <c r="C4" s="123"/>
      <c r="D4" s="123"/>
      <c r="E4" s="123"/>
      <c r="F4" s="123"/>
      <c r="G4" s="123"/>
      <c r="H4" s="123"/>
      <c r="I4" s="123"/>
      <c r="J4" s="123"/>
    </row>
    <row r="5" spans="2:10" ht="51">
      <c r="B5" s="55"/>
      <c r="C5" s="127" t="s">
        <v>680</v>
      </c>
      <c r="D5" s="127" t="s">
        <v>681</v>
      </c>
      <c r="E5" s="127" t="s">
        <v>682</v>
      </c>
      <c r="F5" s="127" t="s">
        <v>683</v>
      </c>
      <c r="G5" s="128" t="s">
        <v>684</v>
      </c>
      <c r="H5" s="128" t="s">
        <v>685</v>
      </c>
      <c r="I5" s="128" t="s">
        <v>686</v>
      </c>
      <c r="J5" s="127" t="s">
        <v>687</v>
      </c>
    </row>
    <row r="6" spans="2:10" ht="26.25">
      <c r="B6" s="129" t="s">
        <v>688</v>
      </c>
      <c r="C6" s="130"/>
      <c r="D6" s="130" t="s">
        <v>689</v>
      </c>
      <c r="E6" s="130" t="s">
        <v>690</v>
      </c>
      <c r="F6" s="130" t="s">
        <v>691</v>
      </c>
      <c r="G6" s="130" t="s">
        <v>690</v>
      </c>
      <c r="H6" s="130" t="s">
        <v>691</v>
      </c>
      <c r="I6" s="130" t="s">
        <v>690</v>
      </c>
      <c r="J6" s="130" t="s">
        <v>691</v>
      </c>
    </row>
    <row r="7" spans="1:10" ht="12.75">
      <c r="A7">
        <v>1</v>
      </c>
      <c r="B7" s="131"/>
      <c r="C7" s="132">
        <v>0</v>
      </c>
      <c r="D7" s="132">
        <v>0</v>
      </c>
      <c r="E7" s="132">
        <v>0</v>
      </c>
      <c r="F7" s="134">
        <f>C7+D7-E7</f>
        <v>0</v>
      </c>
      <c r="G7" s="132">
        <v>0</v>
      </c>
      <c r="H7" s="134">
        <f>F7-G7</f>
        <v>0</v>
      </c>
      <c r="I7" s="132">
        <v>0</v>
      </c>
      <c r="J7" s="133">
        <f>H7-I7</f>
        <v>0</v>
      </c>
    </row>
    <row r="8" spans="1:10" ht="12.75">
      <c r="A8">
        <v>2</v>
      </c>
      <c r="B8" s="131"/>
      <c r="C8" s="134">
        <f>F7</f>
        <v>0</v>
      </c>
      <c r="D8" s="132">
        <v>0</v>
      </c>
      <c r="E8" s="132">
        <v>0</v>
      </c>
      <c r="F8" s="134">
        <f>C8+D8-E8</f>
        <v>0</v>
      </c>
      <c r="G8" s="132">
        <v>0</v>
      </c>
      <c r="H8" s="134">
        <f>F8-G8</f>
        <v>0</v>
      </c>
      <c r="I8" s="132">
        <v>0</v>
      </c>
      <c r="J8" s="133">
        <f>H8-I8</f>
        <v>0</v>
      </c>
    </row>
    <row r="9" spans="1:10" ht="12.75">
      <c r="A9">
        <v>3</v>
      </c>
      <c r="B9" s="131"/>
      <c r="C9" s="134">
        <f aca="true" t="shared" si="0" ref="C9:C36">F8</f>
        <v>0</v>
      </c>
      <c r="D9" s="132">
        <v>0</v>
      </c>
      <c r="E9" s="132">
        <v>0</v>
      </c>
      <c r="F9" s="134">
        <f aca="true" t="shared" si="1" ref="F9:F36">C9+D9-E9</f>
        <v>0</v>
      </c>
      <c r="G9" s="132">
        <v>0</v>
      </c>
      <c r="H9" s="134">
        <f aca="true" t="shared" si="2" ref="H9:H36">F9-G9</f>
        <v>0</v>
      </c>
      <c r="I9" s="132">
        <v>0</v>
      </c>
      <c r="J9" s="133">
        <f aca="true" t="shared" si="3" ref="J9:J36">H9-I9</f>
        <v>0</v>
      </c>
    </row>
    <row r="10" spans="1:10" ht="12.75">
      <c r="A10">
        <v>4</v>
      </c>
      <c r="B10" s="131"/>
      <c r="C10" s="134">
        <f t="shared" si="0"/>
        <v>0</v>
      </c>
      <c r="D10" s="132">
        <v>0</v>
      </c>
      <c r="E10" s="132">
        <v>0</v>
      </c>
      <c r="F10" s="134">
        <f t="shared" si="1"/>
        <v>0</v>
      </c>
      <c r="G10" s="132">
        <v>0</v>
      </c>
      <c r="H10" s="134">
        <f t="shared" si="2"/>
        <v>0</v>
      </c>
      <c r="I10" s="132">
        <v>0</v>
      </c>
      <c r="J10" s="133">
        <f t="shared" si="3"/>
        <v>0</v>
      </c>
    </row>
    <row r="11" spans="1:10" ht="12.75">
      <c r="A11">
        <v>5</v>
      </c>
      <c r="B11" s="131"/>
      <c r="C11" s="134">
        <f t="shared" si="0"/>
        <v>0</v>
      </c>
      <c r="D11" s="132">
        <v>0</v>
      </c>
      <c r="E11" s="132">
        <v>0</v>
      </c>
      <c r="F11" s="134">
        <f t="shared" si="1"/>
        <v>0</v>
      </c>
      <c r="G11" s="132">
        <v>0</v>
      </c>
      <c r="H11" s="134">
        <f t="shared" si="2"/>
        <v>0</v>
      </c>
      <c r="I11" s="132">
        <v>0</v>
      </c>
      <c r="J11" s="133">
        <f t="shared" si="3"/>
        <v>0</v>
      </c>
    </row>
    <row r="12" spans="1:10" ht="12.75">
      <c r="A12">
        <v>6</v>
      </c>
      <c r="B12" s="131"/>
      <c r="C12" s="134">
        <f t="shared" si="0"/>
        <v>0</v>
      </c>
      <c r="D12" s="132">
        <v>0</v>
      </c>
      <c r="E12" s="132">
        <v>0</v>
      </c>
      <c r="F12" s="134">
        <f t="shared" si="1"/>
        <v>0</v>
      </c>
      <c r="G12" s="132">
        <v>0</v>
      </c>
      <c r="H12" s="134">
        <f t="shared" si="2"/>
        <v>0</v>
      </c>
      <c r="I12" s="132">
        <v>0</v>
      </c>
      <c r="J12" s="133">
        <f t="shared" si="3"/>
        <v>0</v>
      </c>
    </row>
    <row r="13" spans="1:10" ht="12.75">
      <c r="A13">
        <v>7</v>
      </c>
      <c r="B13" s="131"/>
      <c r="C13" s="134">
        <f t="shared" si="0"/>
        <v>0</v>
      </c>
      <c r="D13" s="132">
        <v>0</v>
      </c>
      <c r="E13" s="132">
        <v>0</v>
      </c>
      <c r="F13" s="134">
        <f t="shared" si="1"/>
        <v>0</v>
      </c>
      <c r="G13" s="132">
        <v>0</v>
      </c>
      <c r="H13" s="134">
        <f t="shared" si="2"/>
        <v>0</v>
      </c>
      <c r="I13" s="132">
        <v>0</v>
      </c>
      <c r="J13" s="133">
        <f t="shared" si="3"/>
        <v>0</v>
      </c>
    </row>
    <row r="14" spans="1:10" ht="12.75">
      <c r="A14">
        <v>8</v>
      </c>
      <c r="B14" s="131"/>
      <c r="C14" s="134">
        <f t="shared" si="0"/>
        <v>0</v>
      </c>
      <c r="D14" s="132">
        <v>0</v>
      </c>
      <c r="E14" s="132">
        <v>0</v>
      </c>
      <c r="F14" s="134">
        <f t="shared" si="1"/>
        <v>0</v>
      </c>
      <c r="G14" s="132">
        <v>0</v>
      </c>
      <c r="H14" s="134">
        <f t="shared" si="2"/>
        <v>0</v>
      </c>
      <c r="I14" s="132">
        <v>0</v>
      </c>
      <c r="J14" s="133">
        <f t="shared" si="3"/>
        <v>0</v>
      </c>
    </row>
    <row r="15" spans="1:10" ht="12.75">
      <c r="A15">
        <v>9</v>
      </c>
      <c r="B15" s="131"/>
      <c r="C15" s="134">
        <f t="shared" si="0"/>
        <v>0</v>
      </c>
      <c r="D15" s="132">
        <v>0</v>
      </c>
      <c r="E15" s="132">
        <v>0</v>
      </c>
      <c r="F15" s="134">
        <f t="shared" si="1"/>
        <v>0</v>
      </c>
      <c r="G15" s="132">
        <v>0</v>
      </c>
      <c r="H15" s="134">
        <f t="shared" si="2"/>
        <v>0</v>
      </c>
      <c r="I15" s="132">
        <v>0</v>
      </c>
      <c r="J15" s="133">
        <f t="shared" si="3"/>
        <v>0</v>
      </c>
    </row>
    <row r="16" spans="1:10" ht="12.75">
      <c r="A16">
        <v>10</v>
      </c>
      <c r="B16" s="131"/>
      <c r="C16" s="134">
        <f t="shared" si="0"/>
        <v>0</v>
      </c>
      <c r="D16" s="132">
        <v>0</v>
      </c>
      <c r="E16" s="132">
        <v>0</v>
      </c>
      <c r="F16" s="134">
        <f t="shared" si="1"/>
        <v>0</v>
      </c>
      <c r="G16" s="132">
        <v>0</v>
      </c>
      <c r="H16" s="134">
        <f t="shared" si="2"/>
        <v>0</v>
      </c>
      <c r="I16" s="132">
        <v>0</v>
      </c>
      <c r="J16" s="133">
        <f t="shared" si="3"/>
        <v>0</v>
      </c>
    </row>
    <row r="17" spans="1:10" ht="12.75">
      <c r="A17">
        <v>11</v>
      </c>
      <c r="B17" s="131"/>
      <c r="C17" s="134">
        <f t="shared" si="0"/>
        <v>0</v>
      </c>
      <c r="D17" s="132">
        <v>0</v>
      </c>
      <c r="E17" s="132">
        <v>0</v>
      </c>
      <c r="F17" s="134">
        <f t="shared" si="1"/>
        <v>0</v>
      </c>
      <c r="G17" s="132">
        <v>0</v>
      </c>
      <c r="H17" s="134">
        <f t="shared" si="2"/>
        <v>0</v>
      </c>
      <c r="I17" s="132">
        <v>0</v>
      </c>
      <c r="J17" s="133">
        <f t="shared" si="3"/>
        <v>0</v>
      </c>
    </row>
    <row r="18" spans="1:10" ht="12.75">
      <c r="A18">
        <v>12</v>
      </c>
      <c r="B18" s="131"/>
      <c r="C18" s="134">
        <f t="shared" si="0"/>
        <v>0</v>
      </c>
      <c r="D18" s="132">
        <v>0</v>
      </c>
      <c r="E18" s="132">
        <v>0</v>
      </c>
      <c r="F18" s="134">
        <f t="shared" si="1"/>
        <v>0</v>
      </c>
      <c r="G18" s="132">
        <v>0</v>
      </c>
      <c r="H18" s="134">
        <f t="shared" si="2"/>
        <v>0</v>
      </c>
      <c r="I18" s="132">
        <v>0</v>
      </c>
      <c r="J18" s="133">
        <f t="shared" si="3"/>
        <v>0</v>
      </c>
    </row>
    <row r="19" spans="1:10" ht="12.75">
      <c r="A19">
        <v>13</v>
      </c>
      <c r="B19" s="131"/>
      <c r="C19" s="134">
        <f t="shared" si="0"/>
        <v>0</v>
      </c>
      <c r="D19" s="132">
        <v>0</v>
      </c>
      <c r="E19" s="132">
        <v>0</v>
      </c>
      <c r="F19" s="134">
        <f t="shared" si="1"/>
        <v>0</v>
      </c>
      <c r="G19" s="132">
        <v>0</v>
      </c>
      <c r="H19" s="134">
        <f t="shared" si="2"/>
        <v>0</v>
      </c>
      <c r="I19" s="132">
        <v>0</v>
      </c>
      <c r="J19" s="133">
        <f t="shared" si="3"/>
        <v>0</v>
      </c>
    </row>
    <row r="20" spans="1:10" ht="12.75">
      <c r="A20">
        <v>14</v>
      </c>
      <c r="B20" s="131"/>
      <c r="C20" s="134">
        <f t="shared" si="0"/>
        <v>0</v>
      </c>
      <c r="D20" s="132">
        <v>0</v>
      </c>
      <c r="E20" s="132">
        <v>0</v>
      </c>
      <c r="F20" s="134">
        <f t="shared" si="1"/>
        <v>0</v>
      </c>
      <c r="G20" s="132">
        <v>0</v>
      </c>
      <c r="H20" s="134">
        <f t="shared" si="2"/>
        <v>0</v>
      </c>
      <c r="I20" s="132">
        <v>0</v>
      </c>
      <c r="J20" s="133">
        <f t="shared" si="3"/>
        <v>0</v>
      </c>
    </row>
    <row r="21" spans="1:10" ht="12.75">
      <c r="A21">
        <v>15</v>
      </c>
      <c r="B21" s="131"/>
      <c r="C21" s="134">
        <f t="shared" si="0"/>
        <v>0</v>
      </c>
      <c r="D21" s="132">
        <v>0</v>
      </c>
      <c r="E21" s="132">
        <v>0</v>
      </c>
      <c r="F21" s="134">
        <f t="shared" si="1"/>
        <v>0</v>
      </c>
      <c r="G21" s="132">
        <v>0</v>
      </c>
      <c r="H21" s="134">
        <f t="shared" si="2"/>
        <v>0</v>
      </c>
      <c r="I21" s="132">
        <v>0</v>
      </c>
      <c r="J21" s="133">
        <f t="shared" si="3"/>
        <v>0</v>
      </c>
    </row>
    <row r="22" spans="1:10" ht="12.75">
      <c r="A22">
        <v>16</v>
      </c>
      <c r="B22" s="131"/>
      <c r="C22" s="134">
        <f t="shared" si="0"/>
        <v>0</v>
      </c>
      <c r="D22" s="132">
        <v>0</v>
      </c>
      <c r="E22" s="132">
        <v>0</v>
      </c>
      <c r="F22" s="134">
        <f t="shared" si="1"/>
        <v>0</v>
      </c>
      <c r="G22" s="132">
        <v>0</v>
      </c>
      <c r="H22" s="134">
        <f t="shared" si="2"/>
        <v>0</v>
      </c>
      <c r="I22" s="132">
        <v>0</v>
      </c>
      <c r="J22" s="133">
        <f t="shared" si="3"/>
        <v>0</v>
      </c>
    </row>
    <row r="23" spans="1:10" ht="12.75">
      <c r="A23">
        <v>17</v>
      </c>
      <c r="B23" s="131"/>
      <c r="C23" s="134">
        <f t="shared" si="0"/>
        <v>0</v>
      </c>
      <c r="D23" s="132">
        <v>0</v>
      </c>
      <c r="E23" s="132">
        <v>0</v>
      </c>
      <c r="F23" s="134">
        <f t="shared" si="1"/>
        <v>0</v>
      </c>
      <c r="G23" s="132">
        <v>0</v>
      </c>
      <c r="H23" s="134">
        <f t="shared" si="2"/>
        <v>0</v>
      </c>
      <c r="I23" s="132">
        <v>0</v>
      </c>
      <c r="J23" s="133">
        <f t="shared" si="3"/>
        <v>0</v>
      </c>
    </row>
    <row r="24" spans="1:10" ht="12.75">
      <c r="A24">
        <v>18</v>
      </c>
      <c r="B24" s="131"/>
      <c r="C24" s="134">
        <f t="shared" si="0"/>
        <v>0</v>
      </c>
      <c r="D24" s="132">
        <v>0</v>
      </c>
      <c r="E24" s="132">
        <v>0</v>
      </c>
      <c r="F24" s="134">
        <f t="shared" si="1"/>
        <v>0</v>
      </c>
      <c r="G24" s="132">
        <v>0</v>
      </c>
      <c r="H24" s="134">
        <f t="shared" si="2"/>
        <v>0</v>
      </c>
      <c r="I24" s="132">
        <v>0</v>
      </c>
      <c r="J24" s="133">
        <f t="shared" si="3"/>
        <v>0</v>
      </c>
    </row>
    <row r="25" spans="1:10" ht="12.75">
      <c r="A25">
        <v>19</v>
      </c>
      <c r="B25" s="131"/>
      <c r="C25" s="134">
        <f t="shared" si="0"/>
        <v>0</v>
      </c>
      <c r="D25" s="132">
        <v>0</v>
      </c>
      <c r="E25" s="132">
        <v>0</v>
      </c>
      <c r="F25" s="134">
        <f t="shared" si="1"/>
        <v>0</v>
      </c>
      <c r="G25" s="132">
        <v>0</v>
      </c>
      <c r="H25" s="134">
        <f t="shared" si="2"/>
        <v>0</v>
      </c>
      <c r="I25" s="132">
        <v>0</v>
      </c>
      <c r="J25" s="133">
        <f t="shared" si="3"/>
        <v>0</v>
      </c>
    </row>
    <row r="26" spans="1:10" ht="12.75">
      <c r="A26">
        <v>20</v>
      </c>
      <c r="B26" s="131"/>
      <c r="C26" s="134">
        <f t="shared" si="0"/>
        <v>0</v>
      </c>
      <c r="D26" s="132">
        <v>0</v>
      </c>
      <c r="E26" s="132">
        <v>0</v>
      </c>
      <c r="F26" s="134">
        <f t="shared" si="1"/>
        <v>0</v>
      </c>
      <c r="G26" s="132">
        <v>0</v>
      </c>
      <c r="H26" s="134">
        <f t="shared" si="2"/>
        <v>0</v>
      </c>
      <c r="I26" s="132">
        <v>0</v>
      </c>
      <c r="J26" s="133">
        <f t="shared" si="3"/>
        <v>0</v>
      </c>
    </row>
    <row r="27" spans="1:10" ht="12.75">
      <c r="A27">
        <v>21</v>
      </c>
      <c r="B27" s="131"/>
      <c r="C27" s="134">
        <f t="shared" si="0"/>
        <v>0</v>
      </c>
      <c r="D27" s="132">
        <v>0</v>
      </c>
      <c r="E27" s="132">
        <v>0</v>
      </c>
      <c r="F27" s="134">
        <f t="shared" si="1"/>
        <v>0</v>
      </c>
      <c r="G27" s="132">
        <v>0</v>
      </c>
      <c r="H27" s="134">
        <f t="shared" si="2"/>
        <v>0</v>
      </c>
      <c r="I27" s="132">
        <v>0</v>
      </c>
      <c r="J27" s="133">
        <f t="shared" si="3"/>
        <v>0</v>
      </c>
    </row>
    <row r="28" spans="1:10" ht="12.75">
      <c r="A28">
        <v>22</v>
      </c>
      <c r="B28" s="131"/>
      <c r="C28" s="134">
        <f t="shared" si="0"/>
        <v>0</v>
      </c>
      <c r="D28" s="132">
        <v>0</v>
      </c>
      <c r="E28" s="132">
        <v>0</v>
      </c>
      <c r="F28" s="134">
        <f t="shared" si="1"/>
        <v>0</v>
      </c>
      <c r="G28" s="132">
        <v>0</v>
      </c>
      <c r="H28" s="134">
        <f t="shared" si="2"/>
        <v>0</v>
      </c>
      <c r="I28" s="132">
        <v>0</v>
      </c>
      <c r="J28" s="133">
        <f t="shared" si="3"/>
        <v>0</v>
      </c>
    </row>
    <row r="29" spans="1:10" ht="12.75">
      <c r="A29">
        <v>23</v>
      </c>
      <c r="B29" s="131"/>
      <c r="C29" s="134">
        <f>F28</f>
        <v>0</v>
      </c>
      <c r="D29" s="132">
        <v>0</v>
      </c>
      <c r="E29" s="132">
        <v>0</v>
      </c>
      <c r="F29" s="134">
        <f t="shared" si="1"/>
        <v>0</v>
      </c>
      <c r="G29" s="132">
        <v>0</v>
      </c>
      <c r="H29" s="134">
        <f t="shared" si="2"/>
        <v>0</v>
      </c>
      <c r="I29" s="132">
        <v>0</v>
      </c>
      <c r="J29" s="133">
        <f t="shared" si="3"/>
        <v>0</v>
      </c>
    </row>
    <row r="30" spans="1:10" ht="12.75">
      <c r="A30">
        <v>24</v>
      </c>
      <c r="B30" s="131"/>
      <c r="C30" s="134">
        <f t="shared" si="0"/>
        <v>0</v>
      </c>
      <c r="D30" s="132">
        <v>0</v>
      </c>
      <c r="E30" s="132">
        <v>0</v>
      </c>
      <c r="F30" s="134">
        <f t="shared" si="1"/>
        <v>0</v>
      </c>
      <c r="G30" s="132">
        <v>0</v>
      </c>
      <c r="H30" s="134">
        <f t="shared" si="2"/>
        <v>0</v>
      </c>
      <c r="I30" s="132">
        <v>0</v>
      </c>
      <c r="J30" s="133">
        <f t="shared" si="3"/>
        <v>0</v>
      </c>
    </row>
    <row r="31" spans="1:10" ht="12.75">
      <c r="A31">
        <v>25</v>
      </c>
      <c r="B31" s="131"/>
      <c r="C31" s="134">
        <f t="shared" si="0"/>
        <v>0</v>
      </c>
      <c r="D31" s="132">
        <v>0</v>
      </c>
      <c r="E31" s="132">
        <v>0</v>
      </c>
      <c r="F31" s="134">
        <f t="shared" si="1"/>
        <v>0</v>
      </c>
      <c r="G31" s="132">
        <v>0</v>
      </c>
      <c r="H31" s="134">
        <f t="shared" si="2"/>
        <v>0</v>
      </c>
      <c r="I31" s="132">
        <v>0</v>
      </c>
      <c r="J31" s="133">
        <f t="shared" si="3"/>
        <v>0</v>
      </c>
    </row>
    <row r="32" spans="1:10" ht="12.75">
      <c r="A32">
        <v>26</v>
      </c>
      <c r="B32" s="131"/>
      <c r="C32" s="134">
        <f t="shared" si="0"/>
        <v>0</v>
      </c>
      <c r="D32" s="132">
        <v>0</v>
      </c>
      <c r="E32" s="132">
        <v>0</v>
      </c>
      <c r="F32" s="134">
        <f t="shared" si="1"/>
        <v>0</v>
      </c>
      <c r="G32" s="132">
        <v>0</v>
      </c>
      <c r="H32" s="134">
        <f t="shared" si="2"/>
        <v>0</v>
      </c>
      <c r="I32" s="132">
        <v>0</v>
      </c>
      <c r="J32" s="133">
        <f t="shared" si="3"/>
        <v>0</v>
      </c>
    </row>
    <row r="33" spans="1:10" ht="12.75">
      <c r="A33">
        <v>27</v>
      </c>
      <c r="B33" s="131"/>
      <c r="C33" s="134">
        <f t="shared" si="0"/>
        <v>0</v>
      </c>
      <c r="D33" s="132">
        <v>0</v>
      </c>
      <c r="E33" s="132">
        <v>0</v>
      </c>
      <c r="F33" s="134">
        <f t="shared" si="1"/>
        <v>0</v>
      </c>
      <c r="G33" s="132">
        <v>0</v>
      </c>
      <c r="H33" s="134">
        <f t="shared" si="2"/>
        <v>0</v>
      </c>
      <c r="I33" s="132">
        <v>0</v>
      </c>
      <c r="J33" s="133">
        <f t="shared" si="3"/>
        <v>0</v>
      </c>
    </row>
    <row r="34" spans="1:10" ht="12.75">
      <c r="A34">
        <v>28</v>
      </c>
      <c r="B34" s="131"/>
      <c r="C34" s="134">
        <f>F33</f>
        <v>0</v>
      </c>
      <c r="D34" s="132">
        <v>0</v>
      </c>
      <c r="E34" s="132">
        <v>0</v>
      </c>
      <c r="F34" s="134">
        <f t="shared" si="1"/>
        <v>0</v>
      </c>
      <c r="G34" s="132">
        <v>0</v>
      </c>
      <c r="H34" s="134">
        <f t="shared" si="2"/>
        <v>0</v>
      </c>
      <c r="I34" s="132">
        <v>0</v>
      </c>
      <c r="J34" s="133">
        <f t="shared" si="3"/>
        <v>0</v>
      </c>
    </row>
    <row r="35" spans="1:10" ht="12.75">
      <c r="A35">
        <v>29</v>
      </c>
      <c r="B35" s="131"/>
      <c r="C35" s="134">
        <f t="shared" si="0"/>
        <v>0</v>
      </c>
      <c r="D35" s="132">
        <v>0</v>
      </c>
      <c r="E35" s="132">
        <v>0</v>
      </c>
      <c r="F35" s="134">
        <f t="shared" si="1"/>
        <v>0</v>
      </c>
      <c r="G35" s="132">
        <v>0</v>
      </c>
      <c r="H35" s="134">
        <f t="shared" si="2"/>
        <v>0</v>
      </c>
      <c r="I35" s="132">
        <v>0</v>
      </c>
      <c r="J35" s="133">
        <f t="shared" si="3"/>
        <v>0</v>
      </c>
    </row>
    <row r="36" spans="1:10" ht="12.75">
      <c r="A36">
        <v>30</v>
      </c>
      <c r="B36" s="131"/>
      <c r="C36" s="134">
        <f t="shared" si="0"/>
        <v>0</v>
      </c>
      <c r="D36" s="132">
        <v>0</v>
      </c>
      <c r="E36" s="132">
        <v>0</v>
      </c>
      <c r="F36" s="134">
        <f t="shared" si="1"/>
        <v>0</v>
      </c>
      <c r="G36" s="132">
        <v>0</v>
      </c>
      <c r="H36" s="134">
        <f t="shared" si="2"/>
        <v>0</v>
      </c>
      <c r="I36" s="132">
        <v>0</v>
      </c>
      <c r="J36" s="133">
        <f t="shared" si="3"/>
        <v>0</v>
      </c>
    </row>
    <row r="37" spans="1:10" ht="12.75">
      <c r="A37" s="9"/>
      <c r="B37" s="135"/>
      <c r="C37" s="136"/>
      <c r="D37" s="137"/>
      <c r="E37" s="137"/>
      <c r="F37" s="138"/>
      <c r="G37" s="137"/>
      <c r="H37" s="139"/>
      <c r="I37" s="137"/>
      <c r="J37" s="138"/>
    </row>
    <row r="38" spans="1:10" ht="12.75">
      <c r="A38" s="9"/>
      <c r="B38" s="135"/>
      <c r="C38" s="136"/>
      <c r="D38" s="137"/>
      <c r="E38" s="137"/>
      <c r="F38" s="138"/>
      <c r="G38" s="137"/>
      <c r="H38" s="139"/>
      <c r="I38" s="137"/>
      <c r="J38" s="138"/>
    </row>
    <row r="39" spans="1:10" ht="12.75">
      <c r="A39" s="9"/>
      <c r="B39" s="135"/>
      <c r="C39" s="136"/>
      <c r="D39" s="137"/>
      <c r="E39" s="137"/>
      <c r="F39" s="138"/>
      <c r="G39" s="137"/>
      <c r="H39" s="139"/>
      <c r="I39" s="137"/>
      <c r="J39" s="138"/>
    </row>
    <row r="40" spans="1:10" ht="13.5" thickBot="1">
      <c r="A40" s="9"/>
      <c r="B40" s="135"/>
      <c r="C40" s="136"/>
      <c r="D40" s="137"/>
      <c r="E40" s="137"/>
      <c r="F40" s="138"/>
      <c r="G40" s="137"/>
      <c r="H40" s="139"/>
      <c r="I40" s="137"/>
      <c r="J40" s="138"/>
    </row>
    <row r="41" spans="1:10" ht="14.25" thickBot="1" thickTop="1">
      <c r="A41" s="140"/>
      <c r="B41" s="141" t="s">
        <v>446</v>
      </c>
      <c r="C41" s="142">
        <f>SUM(C7:C40)</f>
        <v>0</v>
      </c>
      <c r="D41" s="142">
        <f aca="true" t="shared" si="4" ref="D41:J41">SUM(D7:D40)</f>
        <v>0</v>
      </c>
      <c r="E41" s="142">
        <f t="shared" si="4"/>
        <v>0</v>
      </c>
      <c r="F41" s="142">
        <f t="shared" si="4"/>
        <v>0</v>
      </c>
      <c r="G41" s="142">
        <f t="shared" si="4"/>
        <v>0</v>
      </c>
      <c r="H41" s="142">
        <f t="shared" si="4"/>
        <v>0</v>
      </c>
      <c r="I41" s="142">
        <f t="shared" si="4"/>
        <v>0</v>
      </c>
      <c r="J41" s="142">
        <f t="shared" si="4"/>
        <v>0</v>
      </c>
    </row>
    <row r="42" spans="1:10" ht="14.25" thickBot="1" thickTop="1">
      <c r="A42" s="140"/>
      <c r="B42" s="141" t="s">
        <v>692</v>
      </c>
      <c r="C42" s="143">
        <f>AVERAGE(C7:C40)</f>
        <v>0</v>
      </c>
      <c r="D42" s="143">
        <f aca="true" t="shared" si="5" ref="D42:J42">AVERAGE(D7:D40)</f>
        <v>0</v>
      </c>
      <c r="E42" s="143">
        <f t="shared" si="5"/>
        <v>0</v>
      </c>
      <c r="F42" s="143">
        <f t="shared" si="5"/>
        <v>0</v>
      </c>
      <c r="G42" s="143">
        <f t="shared" si="5"/>
        <v>0</v>
      </c>
      <c r="H42" s="143">
        <f t="shared" si="5"/>
        <v>0</v>
      </c>
      <c r="I42" s="143">
        <f t="shared" si="5"/>
        <v>0</v>
      </c>
      <c r="J42" s="143">
        <f t="shared" si="5"/>
        <v>0</v>
      </c>
    </row>
    <row r="43" spans="1:10" ht="13.5" thickTop="1">
      <c r="A43" s="144"/>
      <c r="B43" s="145" t="s">
        <v>693</v>
      </c>
      <c r="C43" s="146"/>
      <c r="D43" s="146"/>
      <c r="E43" s="146"/>
      <c r="F43" s="146"/>
      <c r="G43" s="146"/>
      <c r="H43" s="146"/>
      <c r="I43" s="146"/>
      <c r="J43" s="147"/>
    </row>
    <row r="44" spans="1:10" ht="12.75">
      <c r="A44" s="148"/>
      <c r="B44" s="149" t="s">
        <v>694</v>
      </c>
      <c r="C44" s="150"/>
      <c r="D44" s="150"/>
      <c r="E44" s="150"/>
      <c r="F44" s="150"/>
      <c r="G44" s="150"/>
      <c r="H44" s="150"/>
      <c r="I44" s="150"/>
      <c r="J44" s="151"/>
    </row>
    <row r="45" spans="1:10" ht="12.75">
      <c r="A45" s="148"/>
      <c r="B45" s="149" t="s">
        <v>695</v>
      </c>
      <c r="C45" s="150"/>
      <c r="D45" s="150"/>
      <c r="E45" s="150"/>
      <c r="F45" s="150"/>
      <c r="G45" s="150"/>
      <c r="H45" s="150"/>
      <c r="I45" s="150"/>
      <c r="J45" s="151"/>
    </row>
    <row r="46" spans="1:10" ht="13.5" thickBot="1">
      <c r="A46" s="152"/>
      <c r="B46" s="153" t="s">
        <v>696</v>
      </c>
      <c r="C46" s="154"/>
      <c r="D46" s="154"/>
      <c r="E46" s="154"/>
      <c r="F46" s="154"/>
      <c r="G46" s="154"/>
      <c r="H46" s="154"/>
      <c r="I46" s="154"/>
      <c r="J46" s="155"/>
    </row>
    <row r="47" ht="12.75">
      <c r="B47" t="s">
        <v>697</v>
      </c>
    </row>
    <row r="49" spans="2:5" ht="12.75">
      <c r="B49" s="156"/>
      <c r="C49" s="156"/>
      <c r="E49" s="156"/>
    </row>
    <row r="50" spans="2:5" ht="12.75">
      <c r="B50" s="140" t="s">
        <v>698</v>
      </c>
      <c r="C50" s="140"/>
      <c r="E50" s="140" t="s">
        <v>699</v>
      </c>
    </row>
    <row r="53" spans="2:3" ht="12.75">
      <c r="B53" s="157"/>
      <c r="C53" s="157"/>
    </row>
  </sheetData>
  <sheetProtection password="EE5D" sheet="1"/>
  <mergeCells count="2">
    <mergeCell ref="D1:J1"/>
    <mergeCell ref="D3:F3"/>
  </mergeCells>
  <printOptions horizontalCentered="1"/>
  <pageMargins left="0.3" right="0.3" top="0.5" bottom="0.5" header="0.3" footer="0.3"/>
  <pageSetup fitToHeight="1" fitToWidth="1" horizontalDpi="600" verticalDpi="600" orientation="landscape" scale="72" r:id="rId1"/>
</worksheet>
</file>

<file path=xl/worksheets/sheet7.xml><?xml version="1.0" encoding="utf-8"?>
<worksheet xmlns="http://schemas.openxmlformats.org/spreadsheetml/2006/main" xmlns:r="http://schemas.openxmlformats.org/officeDocument/2006/relationships">
  <dimension ref="A1:G206"/>
  <sheetViews>
    <sheet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7.00390625" style="10" bestFit="1" customWidth="1"/>
    <col min="2" max="2" width="7.8515625" style="10" bestFit="1" customWidth="1"/>
    <col min="3" max="3" width="51.140625" style="41" bestFit="1" customWidth="1"/>
    <col min="4" max="4" width="36.421875" style="41" customWidth="1"/>
    <col min="5" max="5" width="12.421875" style="41" customWidth="1"/>
    <col min="6" max="6" width="10.7109375" style="10" bestFit="1" customWidth="1"/>
    <col min="7" max="16384" width="9.140625" style="9" customWidth="1"/>
  </cols>
  <sheetData>
    <row r="1" spans="1:7" s="91" customFormat="1" ht="63.75">
      <c r="A1" s="36"/>
      <c r="B1" s="37"/>
      <c r="C1" s="38"/>
      <c r="D1" s="38"/>
      <c r="E1" s="38"/>
      <c r="F1" s="39"/>
      <c r="G1" s="96" t="s">
        <v>12</v>
      </c>
    </row>
    <row r="2" spans="1:7" s="31" customFormat="1" ht="22.5">
      <c r="A2" s="34" t="s">
        <v>502</v>
      </c>
      <c r="B2" s="35" t="s">
        <v>344</v>
      </c>
      <c r="C2" s="34" t="s">
        <v>345</v>
      </c>
      <c r="D2" s="34" t="s">
        <v>346</v>
      </c>
      <c r="E2" s="35" t="s">
        <v>11</v>
      </c>
      <c r="F2" s="35" t="s">
        <v>165</v>
      </c>
      <c r="G2" s="42"/>
    </row>
    <row r="3" spans="1:7" s="31" customFormat="1" ht="12.75">
      <c r="A3" s="36">
        <v>0</v>
      </c>
      <c r="B3" s="86" t="s">
        <v>493</v>
      </c>
      <c r="C3" s="37" t="s">
        <v>152</v>
      </c>
      <c r="D3" s="37" t="s">
        <v>153</v>
      </c>
      <c r="E3" s="37" t="s">
        <v>646</v>
      </c>
      <c r="F3" s="39"/>
      <c r="G3" s="97" t="s">
        <v>548</v>
      </c>
    </row>
    <row r="4" spans="1:7" ht="12.75">
      <c r="A4" s="51">
        <v>3801</v>
      </c>
      <c r="B4" s="32" t="s">
        <v>493</v>
      </c>
      <c r="C4" s="52" t="s">
        <v>447</v>
      </c>
      <c r="D4" s="52" t="s">
        <v>347</v>
      </c>
      <c r="E4" s="52">
        <v>500</v>
      </c>
      <c r="F4" s="33"/>
      <c r="G4" s="42" t="s">
        <v>547</v>
      </c>
    </row>
    <row r="5" spans="1:7" ht="12.75">
      <c r="A5" s="51">
        <v>13801</v>
      </c>
      <c r="B5" s="32" t="s">
        <v>493</v>
      </c>
      <c r="C5" s="52" t="s">
        <v>448</v>
      </c>
      <c r="D5" s="52" t="s">
        <v>348</v>
      </c>
      <c r="E5" s="52">
        <v>700</v>
      </c>
      <c r="F5" s="33"/>
      <c r="G5" s="42" t="s">
        <v>547</v>
      </c>
    </row>
    <row r="6" spans="1:7" s="31" customFormat="1" ht="11.25">
      <c r="A6" s="51">
        <v>14801</v>
      </c>
      <c r="B6" s="32" t="s">
        <v>493</v>
      </c>
      <c r="C6" s="52" t="s">
        <v>349</v>
      </c>
      <c r="D6" s="52" t="s">
        <v>350</v>
      </c>
      <c r="E6" s="52">
        <v>300</v>
      </c>
      <c r="F6" s="33"/>
      <c r="G6" s="42" t="s">
        <v>548</v>
      </c>
    </row>
    <row r="7" spans="1:7" s="31" customFormat="1" ht="11.25">
      <c r="A7" s="51">
        <v>14802</v>
      </c>
      <c r="B7" s="32" t="s">
        <v>493</v>
      </c>
      <c r="C7" s="52" t="s">
        <v>449</v>
      </c>
      <c r="D7" s="52" t="s">
        <v>351</v>
      </c>
      <c r="E7" s="52">
        <v>250</v>
      </c>
      <c r="F7" s="33"/>
      <c r="G7" s="42" t="s">
        <v>547</v>
      </c>
    </row>
    <row r="8" spans="1:7" s="31" customFormat="1" ht="11.25">
      <c r="A8" s="51">
        <v>14803</v>
      </c>
      <c r="B8" s="32" t="s">
        <v>493</v>
      </c>
      <c r="C8" s="52" t="s">
        <v>352</v>
      </c>
      <c r="D8" s="52" t="s">
        <v>353</v>
      </c>
      <c r="E8" s="52">
        <v>500</v>
      </c>
      <c r="F8" s="33"/>
      <c r="G8" s="42" t="s">
        <v>547</v>
      </c>
    </row>
    <row r="9" spans="1:7" s="31" customFormat="1" ht="11.25">
      <c r="A9" s="51">
        <v>14804</v>
      </c>
      <c r="B9" s="32" t="s">
        <v>493</v>
      </c>
      <c r="C9" s="72" t="s">
        <v>150</v>
      </c>
      <c r="D9" s="52" t="s">
        <v>354</v>
      </c>
      <c r="E9" s="52">
        <v>500</v>
      </c>
      <c r="F9" s="33"/>
      <c r="G9" s="42" t="s">
        <v>547</v>
      </c>
    </row>
    <row r="10" spans="1:7" s="31" customFormat="1" ht="11.25">
      <c r="A10" s="51">
        <v>15801</v>
      </c>
      <c r="B10" s="32" t="s">
        <v>493</v>
      </c>
      <c r="C10" s="52" t="s">
        <v>355</v>
      </c>
      <c r="D10" s="52" t="s">
        <v>356</v>
      </c>
      <c r="E10" s="52">
        <v>1000</v>
      </c>
      <c r="F10" s="33"/>
      <c r="G10" s="42" t="s">
        <v>547</v>
      </c>
    </row>
    <row r="11" spans="1:7" s="31" customFormat="1" ht="11.25">
      <c r="A11" s="51">
        <v>15802</v>
      </c>
      <c r="B11" s="32" t="s">
        <v>493</v>
      </c>
      <c r="C11" s="52" t="s">
        <v>450</v>
      </c>
      <c r="D11" s="52" t="s">
        <v>357</v>
      </c>
      <c r="E11" s="52">
        <v>2500</v>
      </c>
      <c r="F11" s="33"/>
      <c r="G11" s="42" t="s">
        <v>548</v>
      </c>
    </row>
    <row r="12" spans="1:7" s="31" customFormat="1" ht="11.25">
      <c r="A12" s="51">
        <v>15803</v>
      </c>
      <c r="B12" s="32" t="s">
        <v>493</v>
      </c>
      <c r="C12" s="52" t="s">
        <v>358</v>
      </c>
      <c r="D12" s="52" t="s">
        <v>359</v>
      </c>
      <c r="E12" s="52">
        <v>1000</v>
      </c>
      <c r="F12" s="33"/>
      <c r="G12" s="42" t="s">
        <v>548</v>
      </c>
    </row>
    <row r="13" spans="1:7" s="31" customFormat="1" ht="11.25">
      <c r="A13" s="51">
        <v>15805</v>
      </c>
      <c r="B13" s="32" t="s">
        <v>493</v>
      </c>
      <c r="C13" s="52" t="s">
        <v>451</v>
      </c>
      <c r="D13" s="52" t="s">
        <v>360</v>
      </c>
      <c r="E13" s="52">
        <v>1176</v>
      </c>
      <c r="F13" s="33"/>
      <c r="G13" s="42" t="s">
        <v>548</v>
      </c>
    </row>
    <row r="14" spans="1:7" s="31" customFormat="1" ht="11.25">
      <c r="A14" s="51">
        <v>15806</v>
      </c>
      <c r="B14" s="32" t="s">
        <v>493</v>
      </c>
      <c r="C14" s="52" t="s">
        <v>452</v>
      </c>
      <c r="D14" s="52" t="s">
        <v>361</v>
      </c>
      <c r="E14" s="52">
        <v>4500</v>
      </c>
      <c r="F14" s="33"/>
      <c r="G14" s="42" t="s">
        <v>547</v>
      </c>
    </row>
    <row r="15" spans="1:7" s="31" customFormat="1" ht="11.25">
      <c r="A15" s="51">
        <v>15807</v>
      </c>
      <c r="B15" s="32" t="s">
        <v>493</v>
      </c>
      <c r="C15" s="52" t="s">
        <v>385</v>
      </c>
      <c r="D15" s="52" t="s">
        <v>362</v>
      </c>
      <c r="E15" s="52">
        <v>1100</v>
      </c>
      <c r="F15" s="33"/>
      <c r="G15" s="42" t="s">
        <v>547</v>
      </c>
    </row>
    <row r="16" spans="1:7" s="31" customFormat="1" ht="11.25">
      <c r="A16" s="51">
        <v>15808</v>
      </c>
      <c r="B16" s="32" t="s">
        <v>493</v>
      </c>
      <c r="C16" s="52" t="s">
        <v>363</v>
      </c>
      <c r="D16" s="52" t="s">
        <v>364</v>
      </c>
      <c r="E16" s="52">
        <v>661</v>
      </c>
      <c r="F16" s="33"/>
      <c r="G16" s="42" t="s">
        <v>548</v>
      </c>
    </row>
    <row r="17" spans="1:7" s="31" customFormat="1" ht="11.25">
      <c r="A17" s="51">
        <v>15809</v>
      </c>
      <c r="B17" s="32" t="s">
        <v>493</v>
      </c>
      <c r="C17" s="52" t="s">
        <v>365</v>
      </c>
      <c r="D17" s="52" t="s">
        <v>366</v>
      </c>
      <c r="E17" s="52">
        <v>1000</v>
      </c>
      <c r="F17" s="33"/>
      <c r="G17" s="42" t="s">
        <v>548</v>
      </c>
    </row>
    <row r="18" spans="1:7" s="31" customFormat="1" ht="22.5">
      <c r="A18" s="51">
        <v>15812</v>
      </c>
      <c r="B18" s="32" t="s">
        <v>493</v>
      </c>
      <c r="C18" s="52" t="s">
        <v>386</v>
      </c>
      <c r="D18" s="52" t="s">
        <v>367</v>
      </c>
      <c r="E18" s="52">
        <v>600</v>
      </c>
      <c r="F18" s="33"/>
      <c r="G18" s="42" t="s">
        <v>548</v>
      </c>
    </row>
    <row r="19" spans="1:7" s="31" customFormat="1" ht="11.25">
      <c r="A19" s="51">
        <v>15813</v>
      </c>
      <c r="B19" s="32" t="s">
        <v>493</v>
      </c>
      <c r="C19" s="52" t="s">
        <v>368</v>
      </c>
      <c r="D19" s="52" t="s">
        <v>369</v>
      </c>
      <c r="E19" s="52">
        <v>225</v>
      </c>
      <c r="F19" s="33"/>
      <c r="G19" s="42" t="s">
        <v>547</v>
      </c>
    </row>
    <row r="20" spans="1:7" s="31" customFormat="1" ht="11.25">
      <c r="A20" s="51">
        <v>15814</v>
      </c>
      <c r="B20" s="32" t="s">
        <v>493</v>
      </c>
      <c r="C20" s="52" t="s">
        <v>387</v>
      </c>
      <c r="D20" s="52" t="s">
        <v>370</v>
      </c>
      <c r="E20" s="52">
        <v>425</v>
      </c>
      <c r="F20" s="33"/>
      <c r="G20" s="42" t="s">
        <v>548</v>
      </c>
    </row>
    <row r="21" spans="1:7" s="31" customFormat="1" ht="11.25">
      <c r="A21" s="51">
        <v>15815</v>
      </c>
      <c r="B21" s="32" t="s">
        <v>493</v>
      </c>
      <c r="C21" s="52" t="s">
        <v>388</v>
      </c>
      <c r="D21" s="52" t="s">
        <v>371</v>
      </c>
      <c r="E21" s="52">
        <v>1500</v>
      </c>
      <c r="F21" s="33"/>
      <c r="G21" s="42" t="s">
        <v>547</v>
      </c>
    </row>
    <row r="22" spans="1:7" s="31" customFormat="1" ht="22.5">
      <c r="A22" s="51">
        <v>15816</v>
      </c>
      <c r="B22" s="32" t="s">
        <v>493</v>
      </c>
      <c r="C22" s="52" t="s">
        <v>389</v>
      </c>
      <c r="D22" s="52" t="s">
        <v>372</v>
      </c>
      <c r="E22" s="52">
        <v>360</v>
      </c>
      <c r="F22" s="33"/>
      <c r="G22" s="42" t="s">
        <v>548</v>
      </c>
    </row>
    <row r="23" spans="1:7" s="31" customFormat="1" ht="11.25">
      <c r="A23" s="51">
        <v>15817</v>
      </c>
      <c r="B23" s="32" t="s">
        <v>493</v>
      </c>
      <c r="C23" s="52" t="s">
        <v>373</v>
      </c>
      <c r="D23" s="52" t="s">
        <v>374</v>
      </c>
      <c r="E23" s="52">
        <v>500</v>
      </c>
      <c r="F23" s="33"/>
      <c r="G23" s="42" t="s">
        <v>548</v>
      </c>
    </row>
    <row r="24" spans="1:7" s="31" customFormat="1" ht="11.25">
      <c r="A24" s="51">
        <v>15819</v>
      </c>
      <c r="B24" s="32" t="s">
        <v>493</v>
      </c>
      <c r="C24" s="52" t="s">
        <v>375</v>
      </c>
      <c r="D24" s="52" t="s">
        <v>371</v>
      </c>
      <c r="E24" s="52">
        <v>2000</v>
      </c>
      <c r="F24" s="33"/>
      <c r="G24" s="42" t="s">
        <v>547</v>
      </c>
    </row>
    <row r="25" spans="1:7" s="31" customFormat="1" ht="11.25">
      <c r="A25" s="51">
        <v>15820</v>
      </c>
      <c r="B25" s="32" t="s">
        <v>493</v>
      </c>
      <c r="C25" s="52" t="s">
        <v>390</v>
      </c>
      <c r="D25" s="52" t="s">
        <v>376</v>
      </c>
      <c r="E25" s="52">
        <v>500</v>
      </c>
      <c r="F25" s="33"/>
      <c r="G25" s="42" t="s">
        <v>547</v>
      </c>
    </row>
    <row r="26" spans="1:7" s="31" customFormat="1" ht="11.25">
      <c r="A26" s="51">
        <v>15822</v>
      </c>
      <c r="B26" s="32" t="s">
        <v>493</v>
      </c>
      <c r="C26" s="52" t="s">
        <v>391</v>
      </c>
      <c r="D26" s="52" t="s">
        <v>377</v>
      </c>
      <c r="E26" s="52">
        <v>2700</v>
      </c>
      <c r="F26" s="33"/>
      <c r="G26" s="42" t="s">
        <v>548</v>
      </c>
    </row>
    <row r="27" spans="1:7" s="31" customFormat="1" ht="11.25">
      <c r="A27" s="51">
        <v>15823</v>
      </c>
      <c r="B27" s="32" t="s">
        <v>493</v>
      </c>
      <c r="C27" s="52" t="s">
        <v>378</v>
      </c>
      <c r="D27" s="52" t="s">
        <v>379</v>
      </c>
      <c r="E27" s="52">
        <v>300</v>
      </c>
      <c r="F27" s="33"/>
      <c r="G27" s="42" t="s">
        <v>547</v>
      </c>
    </row>
    <row r="28" spans="1:7" s="31" customFormat="1" ht="11.25">
      <c r="A28" s="51">
        <v>15824</v>
      </c>
      <c r="B28" s="32" t="s">
        <v>493</v>
      </c>
      <c r="C28" s="52" t="s">
        <v>380</v>
      </c>
      <c r="D28" s="52" t="s">
        <v>381</v>
      </c>
      <c r="E28" s="52">
        <v>1100</v>
      </c>
      <c r="F28" s="33"/>
      <c r="G28" s="42" t="s">
        <v>548</v>
      </c>
    </row>
    <row r="29" spans="1:7" s="31" customFormat="1" ht="11.25">
      <c r="A29" s="51">
        <v>15825</v>
      </c>
      <c r="B29" s="32" t="s">
        <v>493</v>
      </c>
      <c r="C29" s="52" t="s">
        <v>506</v>
      </c>
      <c r="D29" s="52" t="s">
        <v>382</v>
      </c>
      <c r="E29" s="52">
        <v>600</v>
      </c>
      <c r="F29" s="33"/>
      <c r="G29" s="42" t="s">
        <v>547</v>
      </c>
    </row>
    <row r="30" spans="1:7" s="31" customFormat="1" ht="11.25">
      <c r="A30" s="51">
        <v>15826</v>
      </c>
      <c r="B30" s="32" t="s">
        <v>493</v>
      </c>
      <c r="C30" s="52" t="s">
        <v>383</v>
      </c>
      <c r="D30" s="52" t="s">
        <v>384</v>
      </c>
      <c r="E30" s="52">
        <v>1320</v>
      </c>
      <c r="F30" s="46"/>
      <c r="G30" s="42" t="s">
        <v>548</v>
      </c>
    </row>
    <row r="31" spans="1:7" s="31" customFormat="1" ht="11.25">
      <c r="A31" s="51">
        <v>15827</v>
      </c>
      <c r="B31" s="32" t="s">
        <v>493</v>
      </c>
      <c r="C31" s="52" t="s">
        <v>266</v>
      </c>
      <c r="D31" s="52" t="s">
        <v>267</v>
      </c>
      <c r="E31" s="52">
        <v>1500</v>
      </c>
      <c r="F31" s="33"/>
      <c r="G31" s="42" t="s">
        <v>547</v>
      </c>
    </row>
    <row r="32" spans="1:7" s="31" customFormat="1" ht="11.25">
      <c r="A32" s="51">
        <v>15828</v>
      </c>
      <c r="B32" s="32" t="s">
        <v>493</v>
      </c>
      <c r="C32" s="52" t="s">
        <v>268</v>
      </c>
      <c r="D32" s="52" t="s">
        <v>269</v>
      </c>
      <c r="E32" s="52">
        <v>3500</v>
      </c>
      <c r="F32" s="33"/>
      <c r="G32" s="42" t="s">
        <v>547</v>
      </c>
    </row>
    <row r="33" spans="1:7" s="31" customFormat="1" ht="11.25">
      <c r="A33" s="51">
        <v>15830</v>
      </c>
      <c r="B33" s="32" t="s">
        <v>493</v>
      </c>
      <c r="C33" s="52" t="s">
        <v>494</v>
      </c>
      <c r="D33" s="52" t="s">
        <v>270</v>
      </c>
      <c r="E33" s="52">
        <v>3600</v>
      </c>
      <c r="F33" s="33"/>
      <c r="G33" s="42" t="s">
        <v>548</v>
      </c>
    </row>
    <row r="34" spans="1:7" s="31" customFormat="1" ht="11.25">
      <c r="A34" s="51">
        <v>15831</v>
      </c>
      <c r="B34" s="32" t="s">
        <v>493</v>
      </c>
      <c r="C34" s="52" t="s">
        <v>258</v>
      </c>
      <c r="D34" s="52" t="s">
        <v>267</v>
      </c>
      <c r="E34" s="52">
        <v>900</v>
      </c>
      <c r="F34" s="33"/>
      <c r="G34" s="42" t="s">
        <v>547</v>
      </c>
    </row>
    <row r="35" spans="1:7" s="31" customFormat="1" ht="11.25">
      <c r="A35" s="51">
        <v>15832</v>
      </c>
      <c r="B35" s="32" t="s">
        <v>493</v>
      </c>
      <c r="C35" s="52" t="s">
        <v>439</v>
      </c>
      <c r="D35" s="52" t="s">
        <v>443</v>
      </c>
      <c r="E35" s="52">
        <v>1400</v>
      </c>
      <c r="F35" s="33"/>
      <c r="G35" s="42" t="s">
        <v>548</v>
      </c>
    </row>
    <row r="36" spans="1:7" s="31" customFormat="1" ht="11.25">
      <c r="A36" s="51">
        <v>15833</v>
      </c>
      <c r="B36" s="32" t="s">
        <v>493</v>
      </c>
      <c r="C36" s="52" t="s">
        <v>148</v>
      </c>
      <c r="D36" s="52" t="s">
        <v>149</v>
      </c>
      <c r="E36" s="52">
        <v>480</v>
      </c>
      <c r="F36" s="33"/>
      <c r="G36" s="42" t="s">
        <v>548</v>
      </c>
    </row>
    <row r="37" spans="1:7" s="31" customFormat="1" ht="11.25">
      <c r="A37" s="51">
        <v>21803</v>
      </c>
      <c r="B37" s="32" t="s">
        <v>493</v>
      </c>
      <c r="C37" s="52" t="s">
        <v>392</v>
      </c>
      <c r="D37" s="52" t="s">
        <v>271</v>
      </c>
      <c r="E37" s="52">
        <v>500</v>
      </c>
      <c r="F37" s="33"/>
      <c r="G37" s="42" t="s">
        <v>547</v>
      </c>
    </row>
    <row r="38" spans="1:7" s="31" customFormat="1" ht="11.25">
      <c r="A38" s="51">
        <v>24801</v>
      </c>
      <c r="B38" s="32" t="s">
        <v>493</v>
      </c>
      <c r="C38" s="52" t="s">
        <v>393</v>
      </c>
      <c r="D38" s="52" t="s">
        <v>272</v>
      </c>
      <c r="E38" s="52">
        <v>100</v>
      </c>
      <c r="F38" s="33"/>
      <c r="G38" s="42" t="s">
        <v>547</v>
      </c>
    </row>
    <row r="39" spans="1:7" s="31" customFormat="1" ht="11.25">
      <c r="A39" s="51">
        <v>31803</v>
      </c>
      <c r="B39" s="32" t="s">
        <v>493</v>
      </c>
      <c r="C39" s="52" t="s">
        <v>259</v>
      </c>
      <c r="D39" s="52" t="s">
        <v>269</v>
      </c>
      <c r="E39" s="52">
        <v>900</v>
      </c>
      <c r="F39" s="33"/>
      <c r="G39" s="42" t="s">
        <v>547</v>
      </c>
    </row>
    <row r="40" spans="1:7" s="31" customFormat="1" ht="11.25">
      <c r="A40" s="51">
        <v>46802</v>
      </c>
      <c r="B40" s="32" t="s">
        <v>493</v>
      </c>
      <c r="C40" s="52" t="s">
        <v>394</v>
      </c>
      <c r="D40" s="52" t="s">
        <v>273</v>
      </c>
      <c r="E40" s="52">
        <v>400</v>
      </c>
      <c r="F40" s="33"/>
      <c r="G40" s="42" t="s">
        <v>547</v>
      </c>
    </row>
    <row r="41" spans="1:7" s="31" customFormat="1" ht="11.25">
      <c r="A41" s="51">
        <v>57802</v>
      </c>
      <c r="B41" s="32" t="s">
        <v>493</v>
      </c>
      <c r="C41" s="52" t="s">
        <v>274</v>
      </c>
      <c r="D41" s="52" t="s">
        <v>275</v>
      </c>
      <c r="E41" s="52">
        <v>1000</v>
      </c>
      <c r="F41" s="33"/>
      <c r="G41" s="42" t="s">
        <v>547</v>
      </c>
    </row>
    <row r="42" spans="1:7" s="31" customFormat="1" ht="11.25">
      <c r="A42" s="51">
        <v>57803</v>
      </c>
      <c r="B42" s="32" t="s">
        <v>493</v>
      </c>
      <c r="C42" s="52" t="s">
        <v>276</v>
      </c>
      <c r="D42" s="52" t="s">
        <v>277</v>
      </c>
      <c r="E42" s="52">
        <v>2500</v>
      </c>
      <c r="F42" s="33"/>
      <c r="G42" s="42" t="s">
        <v>547</v>
      </c>
    </row>
    <row r="43" spans="1:7" s="31" customFormat="1" ht="11.25">
      <c r="A43" s="51">
        <v>57804</v>
      </c>
      <c r="B43" s="32" t="s">
        <v>493</v>
      </c>
      <c r="C43" s="52" t="s">
        <v>395</v>
      </c>
      <c r="D43" s="52" t="s">
        <v>374</v>
      </c>
      <c r="E43" s="52">
        <v>3050</v>
      </c>
      <c r="F43" s="33"/>
      <c r="G43" s="42" t="s">
        <v>548</v>
      </c>
    </row>
    <row r="44" spans="1:7" s="31" customFormat="1" ht="11.25">
      <c r="A44" s="51">
        <v>57805</v>
      </c>
      <c r="B44" s="32" t="s">
        <v>493</v>
      </c>
      <c r="C44" s="52" t="s">
        <v>396</v>
      </c>
      <c r="D44" s="52" t="s">
        <v>278</v>
      </c>
      <c r="E44" s="52">
        <v>450</v>
      </c>
      <c r="F44" s="33"/>
      <c r="G44" s="42" t="s">
        <v>548</v>
      </c>
    </row>
    <row r="45" spans="1:7" s="31" customFormat="1" ht="11.25">
      <c r="A45" s="51">
        <v>57806</v>
      </c>
      <c r="B45" s="32" t="s">
        <v>493</v>
      </c>
      <c r="C45" s="52" t="s">
        <v>279</v>
      </c>
      <c r="D45" s="52" t="s">
        <v>280</v>
      </c>
      <c r="E45" s="52">
        <v>2000</v>
      </c>
      <c r="F45" s="33"/>
      <c r="G45" s="42" t="s">
        <v>547</v>
      </c>
    </row>
    <row r="46" spans="1:7" s="31" customFormat="1" ht="11.25">
      <c r="A46" s="51">
        <v>57807</v>
      </c>
      <c r="B46" s="32" t="s">
        <v>493</v>
      </c>
      <c r="C46" s="52" t="s">
        <v>281</v>
      </c>
      <c r="D46" s="52" t="s">
        <v>282</v>
      </c>
      <c r="E46" s="52">
        <v>10000</v>
      </c>
      <c r="F46" s="33"/>
      <c r="G46" s="42" t="s">
        <v>548</v>
      </c>
    </row>
    <row r="47" spans="1:7" s="31" customFormat="1" ht="11.25">
      <c r="A47" s="51">
        <v>57808</v>
      </c>
      <c r="B47" s="32" t="s">
        <v>493</v>
      </c>
      <c r="C47" s="52" t="s">
        <v>397</v>
      </c>
      <c r="D47" s="52" t="s">
        <v>283</v>
      </c>
      <c r="E47" s="52">
        <v>1500</v>
      </c>
      <c r="F47" s="33"/>
      <c r="G47" s="42" t="s">
        <v>547</v>
      </c>
    </row>
    <row r="48" spans="1:7" s="31" customFormat="1" ht="11.25">
      <c r="A48" s="51">
        <v>57809</v>
      </c>
      <c r="B48" s="32" t="s">
        <v>493</v>
      </c>
      <c r="C48" s="52" t="s">
        <v>284</v>
      </c>
      <c r="D48" s="52" t="s">
        <v>285</v>
      </c>
      <c r="E48" s="52">
        <v>500</v>
      </c>
      <c r="F48" s="33"/>
      <c r="G48" s="42" t="s">
        <v>547</v>
      </c>
    </row>
    <row r="49" spans="1:7" s="31" customFormat="1" ht="11.25">
      <c r="A49" s="51">
        <v>57810</v>
      </c>
      <c r="B49" s="32" t="s">
        <v>493</v>
      </c>
      <c r="C49" s="52" t="s">
        <v>286</v>
      </c>
      <c r="D49" s="52" t="s">
        <v>366</v>
      </c>
      <c r="E49" s="52">
        <v>1000</v>
      </c>
      <c r="F49" s="33"/>
      <c r="G49" s="42" t="s">
        <v>548</v>
      </c>
    </row>
    <row r="50" spans="1:7" s="31" customFormat="1" ht="11.25">
      <c r="A50" s="51">
        <v>57811</v>
      </c>
      <c r="B50" s="32" t="s">
        <v>493</v>
      </c>
      <c r="C50" s="52" t="s">
        <v>398</v>
      </c>
      <c r="D50" s="52" t="s">
        <v>287</v>
      </c>
      <c r="E50" s="52">
        <v>400</v>
      </c>
      <c r="F50" s="33"/>
      <c r="G50" s="42" t="s">
        <v>547</v>
      </c>
    </row>
    <row r="51" spans="1:7" s="31" customFormat="1" ht="15">
      <c r="A51" s="115">
        <v>57813</v>
      </c>
      <c r="B51" s="32" t="s">
        <v>493</v>
      </c>
      <c r="C51" s="52" t="s">
        <v>288</v>
      </c>
      <c r="D51" s="52" t="s">
        <v>546</v>
      </c>
      <c r="E51" s="52">
        <v>1920</v>
      </c>
      <c r="F51" s="33"/>
      <c r="G51" s="42" t="s">
        <v>547</v>
      </c>
    </row>
    <row r="52" spans="1:7" s="31" customFormat="1" ht="11.25">
      <c r="A52" s="51">
        <v>57814</v>
      </c>
      <c r="B52" s="32" t="s">
        <v>493</v>
      </c>
      <c r="C52" s="52" t="s">
        <v>399</v>
      </c>
      <c r="D52" s="52" t="s">
        <v>289</v>
      </c>
      <c r="E52" s="52">
        <v>900</v>
      </c>
      <c r="F52" s="33"/>
      <c r="G52" s="42" t="s">
        <v>548</v>
      </c>
    </row>
    <row r="53" spans="1:7" s="31" customFormat="1" ht="11.25">
      <c r="A53" s="51">
        <v>57815</v>
      </c>
      <c r="B53" s="32" t="s">
        <v>493</v>
      </c>
      <c r="C53" s="52" t="s">
        <v>400</v>
      </c>
      <c r="D53" s="52" t="s">
        <v>290</v>
      </c>
      <c r="E53" s="52">
        <v>2500</v>
      </c>
      <c r="F53" s="33"/>
      <c r="G53" s="42" t="s">
        <v>547</v>
      </c>
    </row>
    <row r="54" spans="1:7" s="31" customFormat="1" ht="11.25">
      <c r="A54" s="51">
        <v>57816</v>
      </c>
      <c r="B54" s="32" t="s">
        <v>493</v>
      </c>
      <c r="C54" s="52" t="s">
        <v>291</v>
      </c>
      <c r="D54" s="52" t="s">
        <v>292</v>
      </c>
      <c r="E54" s="52">
        <v>1500</v>
      </c>
      <c r="F54" s="33"/>
      <c r="G54" s="42" t="s">
        <v>547</v>
      </c>
    </row>
    <row r="55" spans="1:7" s="31" customFormat="1" ht="11.25">
      <c r="A55" s="51">
        <v>57817</v>
      </c>
      <c r="B55" s="32" t="s">
        <v>493</v>
      </c>
      <c r="C55" s="52" t="s">
        <v>401</v>
      </c>
      <c r="D55" s="52" t="s">
        <v>293</v>
      </c>
      <c r="E55" s="52">
        <v>1000</v>
      </c>
      <c r="F55" s="33"/>
      <c r="G55" s="42" t="s">
        <v>547</v>
      </c>
    </row>
    <row r="56" spans="1:7" s="31" customFormat="1" ht="11.25">
      <c r="A56" s="51">
        <v>57819</v>
      </c>
      <c r="B56" s="32" t="s">
        <v>493</v>
      </c>
      <c r="C56" s="52" t="s">
        <v>402</v>
      </c>
      <c r="D56" s="52" t="s">
        <v>294</v>
      </c>
      <c r="E56" s="52">
        <v>200</v>
      </c>
      <c r="F56" s="33"/>
      <c r="G56" s="42" t="s">
        <v>547</v>
      </c>
    </row>
    <row r="57" spans="1:7" s="31" customFormat="1" ht="11.25">
      <c r="A57" s="51">
        <v>57825</v>
      </c>
      <c r="B57" s="32" t="s">
        <v>493</v>
      </c>
      <c r="C57" s="52" t="s">
        <v>403</v>
      </c>
      <c r="D57" s="52" t="s">
        <v>295</v>
      </c>
      <c r="E57" s="52">
        <v>2200</v>
      </c>
      <c r="F57" s="33"/>
      <c r="G57" s="42" t="s">
        <v>547</v>
      </c>
    </row>
    <row r="58" spans="1:7" s="31" customFormat="1" ht="11.25">
      <c r="A58" s="51">
        <v>57827</v>
      </c>
      <c r="B58" s="32" t="s">
        <v>493</v>
      </c>
      <c r="C58" s="52" t="s">
        <v>296</v>
      </c>
      <c r="D58" s="52" t="s">
        <v>285</v>
      </c>
      <c r="E58" s="52">
        <v>500</v>
      </c>
      <c r="F58" s="33"/>
      <c r="G58" s="42" t="s">
        <v>547</v>
      </c>
    </row>
    <row r="59" spans="1:7" s="31" customFormat="1" ht="11.25">
      <c r="A59" s="51">
        <v>57828</v>
      </c>
      <c r="B59" s="32" t="s">
        <v>493</v>
      </c>
      <c r="C59" s="52" t="s">
        <v>613</v>
      </c>
      <c r="D59" s="52" t="s">
        <v>297</v>
      </c>
      <c r="E59" s="52">
        <v>3000</v>
      </c>
      <c r="F59" s="33"/>
      <c r="G59" s="42" t="s">
        <v>548</v>
      </c>
    </row>
    <row r="60" spans="1:7" s="31" customFormat="1" ht="11.25">
      <c r="A60" s="51">
        <v>57829</v>
      </c>
      <c r="B60" s="32" t="s">
        <v>493</v>
      </c>
      <c r="C60" s="52" t="s">
        <v>404</v>
      </c>
      <c r="D60" s="52" t="s">
        <v>298</v>
      </c>
      <c r="E60" s="52">
        <v>1750</v>
      </c>
      <c r="F60" s="33"/>
      <c r="G60" s="42" t="s">
        <v>547</v>
      </c>
    </row>
    <row r="61" spans="1:7" s="31" customFormat="1" ht="11.25">
      <c r="A61" s="51">
        <v>57830</v>
      </c>
      <c r="B61" s="32" t="s">
        <v>493</v>
      </c>
      <c r="C61" s="52" t="s">
        <v>405</v>
      </c>
      <c r="D61" s="52" t="s">
        <v>298</v>
      </c>
      <c r="E61" s="52">
        <v>1500</v>
      </c>
      <c r="F61" s="33"/>
      <c r="G61" s="42" t="s">
        <v>547</v>
      </c>
    </row>
    <row r="62" spans="1:7" s="31" customFormat="1" ht="11.25">
      <c r="A62" s="51">
        <v>57831</v>
      </c>
      <c r="B62" s="32" t="s">
        <v>493</v>
      </c>
      <c r="C62" s="52" t="s">
        <v>406</v>
      </c>
      <c r="D62" s="52" t="s">
        <v>299</v>
      </c>
      <c r="E62" s="52">
        <v>1200</v>
      </c>
      <c r="F62" s="33"/>
      <c r="G62" s="42" t="s">
        <v>547</v>
      </c>
    </row>
    <row r="63" spans="1:7" s="31" customFormat="1" ht="11.25">
      <c r="A63" s="51">
        <v>57832</v>
      </c>
      <c r="B63" s="32" t="s">
        <v>493</v>
      </c>
      <c r="C63" s="52" t="s">
        <v>407</v>
      </c>
      <c r="D63" s="52" t="s">
        <v>300</v>
      </c>
      <c r="E63" s="52">
        <v>400</v>
      </c>
      <c r="F63" s="33"/>
      <c r="G63" s="42" t="s">
        <v>547</v>
      </c>
    </row>
    <row r="64" spans="1:7" s="31" customFormat="1" ht="11.25">
      <c r="A64" s="51">
        <v>57833</v>
      </c>
      <c r="B64" s="32" t="s">
        <v>493</v>
      </c>
      <c r="C64" s="52" t="s">
        <v>408</v>
      </c>
      <c r="D64" s="52" t="s">
        <v>301</v>
      </c>
      <c r="E64" s="52">
        <v>500</v>
      </c>
      <c r="F64" s="33"/>
      <c r="G64" s="42" t="s">
        <v>547</v>
      </c>
    </row>
    <row r="65" spans="1:7" s="31" customFormat="1" ht="11.25">
      <c r="A65" s="51">
        <v>57834</v>
      </c>
      <c r="B65" s="32" t="s">
        <v>493</v>
      </c>
      <c r="C65" s="52" t="s">
        <v>302</v>
      </c>
      <c r="D65" s="52" t="s">
        <v>303</v>
      </c>
      <c r="E65" s="52">
        <v>600</v>
      </c>
      <c r="F65" s="33"/>
      <c r="G65" s="42" t="s">
        <v>547</v>
      </c>
    </row>
    <row r="66" spans="1:7" s="31" customFormat="1" ht="11.25">
      <c r="A66" s="51">
        <v>57835</v>
      </c>
      <c r="B66" s="32" t="s">
        <v>493</v>
      </c>
      <c r="C66" s="52" t="s">
        <v>409</v>
      </c>
      <c r="D66" s="52" t="s">
        <v>304</v>
      </c>
      <c r="E66" s="52">
        <v>2000</v>
      </c>
      <c r="F66" s="33"/>
      <c r="G66" s="42" t="s">
        <v>548</v>
      </c>
    </row>
    <row r="67" spans="1:7" s="31" customFormat="1" ht="11.25">
      <c r="A67" s="51">
        <v>57836</v>
      </c>
      <c r="B67" s="32" t="s">
        <v>493</v>
      </c>
      <c r="C67" s="52" t="s">
        <v>305</v>
      </c>
      <c r="D67" s="52" t="s">
        <v>306</v>
      </c>
      <c r="E67" s="52">
        <v>500</v>
      </c>
      <c r="F67" s="33"/>
      <c r="G67" s="42" t="s">
        <v>547</v>
      </c>
    </row>
    <row r="68" spans="1:7" s="31" customFormat="1" ht="11.25">
      <c r="A68" s="51">
        <v>57837</v>
      </c>
      <c r="B68" s="32" t="s">
        <v>493</v>
      </c>
      <c r="C68" s="52" t="s">
        <v>410</v>
      </c>
      <c r="D68" s="52" t="s">
        <v>384</v>
      </c>
      <c r="E68" s="52">
        <v>360</v>
      </c>
      <c r="F68" s="33"/>
      <c r="G68" s="42" t="s">
        <v>548</v>
      </c>
    </row>
    <row r="69" spans="1:7" s="31" customFormat="1" ht="11.25">
      <c r="A69" s="51">
        <v>57838</v>
      </c>
      <c r="B69" s="32" t="s">
        <v>493</v>
      </c>
      <c r="C69" s="52" t="s">
        <v>614</v>
      </c>
      <c r="D69" s="52" t="s">
        <v>277</v>
      </c>
      <c r="E69" s="52">
        <v>2000</v>
      </c>
      <c r="F69" s="33"/>
      <c r="G69" s="42" t="s">
        <v>547</v>
      </c>
    </row>
    <row r="70" spans="1:7" s="31" customFormat="1" ht="11.25">
      <c r="A70" s="51">
        <v>57839</v>
      </c>
      <c r="B70" s="32" t="s">
        <v>493</v>
      </c>
      <c r="C70" s="52" t="s">
        <v>495</v>
      </c>
      <c r="D70" s="52" t="s">
        <v>307</v>
      </c>
      <c r="E70" s="52">
        <v>625</v>
      </c>
      <c r="F70" s="33"/>
      <c r="G70" s="42" t="s">
        <v>548</v>
      </c>
    </row>
    <row r="71" spans="1:7" s="31" customFormat="1" ht="11.25">
      <c r="A71" s="51">
        <v>57840</v>
      </c>
      <c r="B71" s="32" t="s">
        <v>493</v>
      </c>
      <c r="C71" s="52" t="s">
        <v>308</v>
      </c>
      <c r="D71" s="52" t="s">
        <v>550</v>
      </c>
      <c r="E71" s="52">
        <v>900</v>
      </c>
      <c r="F71" s="33"/>
      <c r="G71" s="42" t="s">
        <v>548</v>
      </c>
    </row>
    <row r="72" spans="1:7" s="31" customFormat="1" ht="22.5">
      <c r="A72" s="51">
        <v>57841</v>
      </c>
      <c r="B72" s="32" t="s">
        <v>493</v>
      </c>
      <c r="C72" s="52" t="s">
        <v>260</v>
      </c>
      <c r="D72" s="52" t="s">
        <v>261</v>
      </c>
      <c r="E72" s="52">
        <v>500</v>
      </c>
      <c r="F72" s="33"/>
      <c r="G72" s="42">
        <v>0</v>
      </c>
    </row>
    <row r="73" spans="1:7" s="31" customFormat="1" ht="11.25">
      <c r="A73" s="51">
        <v>57842</v>
      </c>
      <c r="B73" s="32" t="s">
        <v>493</v>
      </c>
      <c r="C73" s="52" t="s">
        <v>262</v>
      </c>
      <c r="D73" s="52" t="s">
        <v>263</v>
      </c>
      <c r="E73" s="52">
        <v>2000</v>
      </c>
      <c r="F73" s="33"/>
      <c r="G73" s="42" t="s">
        <v>547</v>
      </c>
    </row>
    <row r="74" spans="1:7" s="31" customFormat="1" ht="11.25">
      <c r="A74" s="51">
        <v>57843</v>
      </c>
      <c r="B74" s="32" t="s">
        <v>493</v>
      </c>
      <c r="C74" s="52" t="s">
        <v>264</v>
      </c>
      <c r="D74" s="52" t="s">
        <v>263</v>
      </c>
      <c r="E74" s="52">
        <v>2400</v>
      </c>
      <c r="F74" s="33"/>
      <c r="G74" s="42" t="s">
        <v>547</v>
      </c>
    </row>
    <row r="75" spans="1:7" s="31" customFormat="1" ht="11.25">
      <c r="A75" s="51">
        <v>57844</v>
      </c>
      <c r="B75" s="32" t="s">
        <v>493</v>
      </c>
      <c r="C75" s="52" t="s">
        <v>438</v>
      </c>
      <c r="D75" s="52" t="s">
        <v>444</v>
      </c>
      <c r="E75" s="52">
        <v>500</v>
      </c>
      <c r="F75" s="33"/>
      <c r="G75" s="42" t="s">
        <v>548</v>
      </c>
    </row>
    <row r="76" spans="1:7" s="31" customFormat="1" ht="11.25">
      <c r="A76" s="51">
        <v>61802</v>
      </c>
      <c r="B76" s="32" t="s">
        <v>493</v>
      </c>
      <c r="C76" s="52" t="s">
        <v>309</v>
      </c>
      <c r="D76" s="52" t="s">
        <v>310</v>
      </c>
      <c r="E76" s="52">
        <v>1200</v>
      </c>
      <c r="F76" s="33"/>
      <c r="G76" s="42" t="s">
        <v>547</v>
      </c>
    </row>
    <row r="77" spans="1:7" s="31" customFormat="1" ht="11.25">
      <c r="A77" s="51">
        <v>61803</v>
      </c>
      <c r="B77" s="32" t="s">
        <v>493</v>
      </c>
      <c r="C77" s="52" t="s">
        <v>440</v>
      </c>
      <c r="D77" s="52" t="s">
        <v>442</v>
      </c>
      <c r="E77" s="52">
        <v>500</v>
      </c>
      <c r="F77" s="33"/>
      <c r="G77" s="42" t="s">
        <v>548</v>
      </c>
    </row>
    <row r="78" spans="1:7" s="31" customFormat="1" ht="11.25">
      <c r="A78" s="51">
        <v>68801</v>
      </c>
      <c r="B78" s="32" t="s">
        <v>493</v>
      </c>
      <c r="C78" s="52" t="s">
        <v>507</v>
      </c>
      <c r="D78" s="52" t="s">
        <v>311</v>
      </c>
      <c r="E78" s="52">
        <v>1500</v>
      </c>
      <c r="F78" s="33"/>
      <c r="G78" s="42" t="s">
        <v>548</v>
      </c>
    </row>
    <row r="79" spans="1:7" s="31" customFormat="1" ht="11.25">
      <c r="A79" s="51">
        <v>70801</v>
      </c>
      <c r="B79" s="32" t="s">
        <v>493</v>
      </c>
      <c r="C79" s="52" t="s">
        <v>411</v>
      </c>
      <c r="D79" s="52" t="s">
        <v>290</v>
      </c>
      <c r="E79" s="52">
        <v>1500</v>
      </c>
      <c r="F79" s="33"/>
      <c r="G79" s="42" t="s">
        <v>547</v>
      </c>
    </row>
    <row r="80" spans="1:7" s="31" customFormat="1" ht="11.25">
      <c r="A80" s="51">
        <v>71801</v>
      </c>
      <c r="B80" s="32" t="s">
        <v>493</v>
      </c>
      <c r="C80" s="52" t="s">
        <v>615</v>
      </c>
      <c r="D80" s="52" t="s">
        <v>312</v>
      </c>
      <c r="E80" s="52">
        <v>1300</v>
      </c>
      <c r="F80" s="33"/>
      <c r="G80" s="42" t="s">
        <v>547</v>
      </c>
    </row>
    <row r="81" spans="1:7" s="31" customFormat="1" ht="11.25">
      <c r="A81" s="51">
        <v>71803</v>
      </c>
      <c r="B81" s="32" t="s">
        <v>493</v>
      </c>
      <c r="C81" s="52" t="s">
        <v>313</v>
      </c>
      <c r="D81" s="52" t="s">
        <v>314</v>
      </c>
      <c r="E81" s="52">
        <v>800</v>
      </c>
      <c r="F81" s="33"/>
      <c r="G81" s="42" t="s">
        <v>547</v>
      </c>
    </row>
    <row r="82" spans="1:7" s="31" customFormat="1" ht="11.25">
      <c r="A82" s="51">
        <v>71804</v>
      </c>
      <c r="B82" s="32" t="s">
        <v>493</v>
      </c>
      <c r="C82" s="52" t="s">
        <v>315</v>
      </c>
      <c r="D82" s="52" t="s">
        <v>316</v>
      </c>
      <c r="E82" s="52">
        <v>500</v>
      </c>
      <c r="F82" s="33"/>
      <c r="G82" s="42" t="s">
        <v>547</v>
      </c>
    </row>
    <row r="83" spans="1:7" s="31" customFormat="1" ht="11.25">
      <c r="A83" s="51">
        <v>71806</v>
      </c>
      <c r="B83" s="32" t="s">
        <v>493</v>
      </c>
      <c r="C83" s="52" t="s">
        <v>317</v>
      </c>
      <c r="D83" s="52" t="s">
        <v>269</v>
      </c>
      <c r="E83" s="52">
        <v>1800</v>
      </c>
      <c r="F83" s="33"/>
      <c r="G83" s="42" t="s">
        <v>547</v>
      </c>
    </row>
    <row r="84" spans="1:7" s="31" customFormat="1" ht="11.25">
      <c r="A84" s="51">
        <v>71807</v>
      </c>
      <c r="B84" s="32" t="s">
        <v>493</v>
      </c>
      <c r="C84" s="52" t="s">
        <v>533</v>
      </c>
      <c r="D84" s="52" t="s">
        <v>534</v>
      </c>
      <c r="E84" s="52">
        <v>224</v>
      </c>
      <c r="F84" s="33"/>
      <c r="G84" s="42" t="s">
        <v>548</v>
      </c>
    </row>
    <row r="85" spans="1:7" s="31" customFormat="1" ht="22.5">
      <c r="A85" s="92">
        <v>71809</v>
      </c>
      <c r="B85" s="92" t="s">
        <v>493</v>
      </c>
      <c r="C85" s="93" t="s">
        <v>4</v>
      </c>
      <c r="D85" s="95" t="s">
        <v>8</v>
      </c>
      <c r="E85" s="116">
        <v>1240</v>
      </c>
      <c r="F85" s="94" t="s">
        <v>10</v>
      </c>
      <c r="G85" s="95"/>
    </row>
    <row r="86" spans="1:7" s="31" customFormat="1" ht="11.25">
      <c r="A86" s="51">
        <v>72801</v>
      </c>
      <c r="B86" s="32" t="s">
        <v>493</v>
      </c>
      <c r="C86" s="52" t="s">
        <v>318</v>
      </c>
      <c r="D86" s="52" t="s">
        <v>319</v>
      </c>
      <c r="E86" s="52">
        <v>500</v>
      </c>
      <c r="F86" s="33"/>
      <c r="G86" s="42" t="s">
        <v>547</v>
      </c>
    </row>
    <row r="87" spans="1:7" s="31" customFormat="1" ht="11.25">
      <c r="A87" s="51">
        <v>72802</v>
      </c>
      <c r="B87" s="32" t="s">
        <v>493</v>
      </c>
      <c r="C87" s="52" t="s">
        <v>320</v>
      </c>
      <c r="D87" s="52" t="s">
        <v>321</v>
      </c>
      <c r="E87" s="52">
        <v>600</v>
      </c>
      <c r="F87" s="33"/>
      <c r="G87" s="42" t="s">
        <v>547</v>
      </c>
    </row>
    <row r="88" spans="1:7" s="31" customFormat="1" ht="22.5">
      <c r="A88" s="51">
        <v>84801</v>
      </c>
      <c r="B88" s="32" t="s">
        <v>493</v>
      </c>
      <c r="C88" s="52" t="s">
        <v>412</v>
      </c>
      <c r="D88" s="52" t="s">
        <v>322</v>
      </c>
      <c r="E88" s="52">
        <v>700</v>
      </c>
      <c r="F88" s="33"/>
      <c r="G88" s="42" t="s">
        <v>548</v>
      </c>
    </row>
    <row r="89" spans="1:7" s="31" customFormat="1" ht="11.25">
      <c r="A89" s="51">
        <v>84802</v>
      </c>
      <c r="B89" s="32" t="s">
        <v>493</v>
      </c>
      <c r="C89" s="52" t="s">
        <v>323</v>
      </c>
      <c r="D89" s="52" t="s">
        <v>324</v>
      </c>
      <c r="E89" s="52">
        <v>1000</v>
      </c>
      <c r="F89" s="33"/>
      <c r="G89" s="42" t="s">
        <v>547</v>
      </c>
    </row>
    <row r="90" spans="1:7" s="31" customFormat="1" ht="22.5">
      <c r="A90" s="51">
        <v>84804</v>
      </c>
      <c r="B90" s="32" t="s">
        <v>493</v>
      </c>
      <c r="C90" s="52" t="s">
        <v>535</v>
      </c>
      <c r="D90" s="52" t="s">
        <v>536</v>
      </c>
      <c r="E90" s="52">
        <v>300</v>
      </c>
      <c r="F90" s="33"/>
      <c r="G90" s="42" t="s">
        <v>548</v>
      </c>
    </row>
    <row r="91" spans="1:7" s="31" customFormat="1" ht="11.25">
      <c r="A91" s="51">
        <v>92801</v>
      </c>
      <c r="B91" s="32" t="s">
        <v>493</v>
      </c>
      <c r="C91" s="52" t="s">
        <v>325</v>
      </c>
      <c r="D91" s="52" t="s">
        <v>326</v>
      </c>
      <c r="E91" s="52">
        <v>500</v>
      </c>
      <c r="F91" s="33"/>
      <c r="G91" s="42" t="s">
        <v>547</v>
      </c>
    </row>
    <row r="92" spans="1:7" s="31" customFormat="1" ht="11.25">
      <c r="A92" s="51">
        <v>101801</v>
      </c>
      <c r="B92" s="32" t="s">
        <v>493</v>
      </c>
      <c r="C92" s="52" t="s">
        <v>413</v>
      </c>
      <c r="D92" s="52" t="s">
        <v>327</v>
      </c>
      <c r="E92" s="52">
        <v>620</v>
      </c>
      <c r="F92" s="33"/>
      <c r="G92" s="42" t="s">
        <v>548</v>
      </c>
    </row>
    <row r="93" spans="1:7" s="31" customFormat="1" ht="11.25">
      <c r="A93" s="51">
        <v>101802</v>
      </c>
      <c r="B93" s="32" t="s">
        <v>493</v>
      </c>
      <c r="C93" s="52" t="s">
        <v>414</v>
      </c>
      <c r="D93" s="52" t="s">
        <v>214</v>
      </c>
      <c r="E93" s="52">
        <v>1500</v>
      </c>
      <c r="F93" s="33"/>
      <c r="G93" s="42" t="s">
        <v>548</v>
      </c>
    </row>
    <row r="94" spans="1:7" s="31" customFormat="1" ht="11.25">
      <c r="A94" s="51">
        <v>101803</v>
      </c>
      <c r="B94" s="32" t="s">
        <v>493</v>
      </c>
      <c r="C94" s="52" t="s">
        <v>418</v>
      </c>
      <c r="D94" s="52" t="s">
        <v>215</v>
      </c>
      <c r="E94" s="52">
        <v>325</v>
      </c>
      <c r="F94" s="33"/>
      <c r="G94" s="42" t="s">
        <v>547</v>
      </c>
    </row>
    <row r="95" spans="1:7" s="31" customFormat="1" ht="22.5">
      <c r="A95" s="51">
        <v>101804</v>
      </c>
      <c r="B95" s="32" t="s">
        <v>493</v>
      </c>
      <c r="C95" s="52" t="s">
        <v>216</v>
      </c>
      <c r="D95" s="52" t="s">
        <v>367</v>
      </c>
      <c r="E95" s="52">
        <v>1450</v>
      </c>
      <c r="F95" s="33"/>
      <c r="G95" s="42" t="s">
        <v>548</v>
      </c>
    </row>
    <row r="96" spans="1:7" s="31" customFormat="1" ht="22.5">
      <c r="A96" s="51">
        <v>101805</v>
      </c>
      <c r="B96" s="32" t="s">
        <v>493</v>
      </c>
      <c r="C96" s="52" t="s">
        <v>419</v>
      </c>
      <c r="D96" s="52" t="s">
        <v>217</v>
      </c>
      <c r="E96" s="52">
        <v>1500</v>
      </c>
      <c r="F96" s="33"/>
      <c r="G96" s="42" t="s">
        <v>547</v>
      </c>
    </row>
    <row r="97" spans="1:7" s="31" customFormat="1" ht="22.5">
      <c r="A97" s="51">
        <v>101806</v>
      </c>
      <c r="B97" s="32" t="s">
        <v>493</v>
      </c>
      <c r="C97" s="52" t="s">
        <v>420</v>
      </c>
      <c r="D97" s="52" t="s">
        <v>218</v>
      </c>
      <c r="E97" s="52">
        <v>1250</v>
      </c>
      <c r="F97" s="33"/>
      <c r="G97" s="42" t="s">
        <v>547</v>
      </c>
    </row>
    <row r="98" spans="1:7" s="31" customFormat="1" ht="11.25">
      <c r="A98" s="51">
        <v>101807</v>
      </c>
      <c r="B98" s="32" t="s">
        <v>493</v>
      </c>
      <c r="C98" s="52" t="s">
        <v>219</v>
      </c>
      <c r="D98" s="52" t="s">
        <v>220</v>
      </c>
      <c r="E98" s="52">
        <v>138</v>
      </c>
      <c r="F98" s="33"/>
      <c r="G98" s="42" t="s">
        <v>548</v>
      </c>
    </row>
    <row r="99" spans="1:7" s="31" customFormat="1" ht="11.25">
      <c r="A99" s="51">
        <v>101809</v>
      </c>
      <c r="B99" s="32" t="s">
        <v>493</v>
      </c>
      <c r="C99" s="52" t="s">
        <v>421</v>
      </c>
      <c r="D99" s="52" t="s">
        <v>221</v>
      </c>
      <c r="E99" s="52">
        <v>540</v>
      </c>
      <c r="F99" s="33"/>
      <c r="G99" s="42" t="s">
        <v>547</v>
      </c>
    </row>
    <row r="100" spans="1:7" s="31" customFormat="1" ht="11.25">
      <c r="A100" s="51">
        <v>101810</v>
      </c>
      <c r="B100" s="32" t="s">
        <v>493</v>
      </c>
      <c r="C100" s="52" t="s">
        <v>422</v>
      </c>
      <c r="D100" s="52" t="s">
        <v>222</v>
      </c>
      <c r="E100" s="52">
        <v>750</v>
      </c>
      <c r="F100" s="33"/>
      <c r="G100" s="42" t="s">
        <v>547</v>
      </c>
    </row>
    <row r="101" spans="1:7" s="31" customFormat="1" ht="11.25">
      <c r="A101" s="51">
        <v>101811</v>
      </c>
      <c r="B101" s="32" t="s">
        <v>493</v>
      </c>
      <c r="C101" s="52" t="s">
        <v>423</v>
      </c>
      <c r="D101" s="52" t="s">
        <v>223</v>
      </c>
      <c r="E101" s="52">
        <v>1000</v>
      </c>
      <c r="F101" s="33"/>
      <c r="G101" s="42" t="s">
        <v>548</v>
      </c>
    </row>
    <row r="102" spans="1:7" s="31" customFormat="1" ht="11.25">
      <c r="A102" s="51">
        <v>101812</v>
      </c>
      <c r="B102" s="32" t="s">
        <v>493</v>
      </c>
      <c r="C102" s="52" t="s">
        <v>424</v>
      </c>
      <c r="D102" s="52" t="s">
        <v>374</v>
      </c>
      <c r="E102" s="52">
        <v>1500</v>
      </c>
      <c r="F102" s="33"/>
      <c r="G102" s="42" t="s">
        <v>548</v>
      </c>
    </row>
    <row r="103" spans="1:7" s="31" customFormat="1" ht="11.25">
      <c r="A103" s="51">
        <v>101813</v>
      </c>
      <c r="B103" s="32" t="s">
        <v>493</v>
      </c>
      <c r="C103" s="52" t="s">
        <v>425</v>
      </c>
      <c r="D103" s="52" t="s">
        <v>224</v>
      </c>
      <c r="E103" s="52">
        <v>15400</v>
      </c>
      <c r="F103" s="33"/>
      <c r="G103" s="42" t="s">
        <v>548</v>
      </c>
    </row>
    <row r="104" spans="1:7" s="31" customFormat="1" ht="11.25">
      <c r="A104" s="51">
        <v>101814</v>
      </c>
      <c r="B104" s="32" t="s">
        <v>493</v>
      </c>
      <c r="C104" s="52" t="s">
        <v>426</v>
      </c>
      <c r="D104" s="52" t="s">
        <v>225</v>
      </c>
      <c r="E104" s="52">
        <v>2500</v>
      </c>
      <c r="F104" s="33"/>
      <c r="G104" s="42" t="s">
        <v>547</v>
      </c>
    </row>
    <row r="105" spans="1:7" s="31" customFormat="1" ht="11.25">
      <c r="A105" s="51">
        <v>101815</v>
      </c>
      <c r="B105" s="32" t="s">
        <v>493</v>
      </c>
      <c r="C105" s="52" t="s">
        <v>427</v>
      </c>
      <c r="D105" s="52" t="s">
        <v>226</v>
      </c>
      <c r="E105" s="52">
        <v>350</v>
      </c>
      <c r="F105" s="33"/>
      <c r="G105" s="42" t="s">
        <v>547</v>
      </c>
    </row>
    <row r="106" spans="1:7" s="31" customFormat="1" ht="22.5">
      <c r="A106" s="51">
        <v>101817</v>
      </c>
      <c r="B106" s="32" t="s">
        <v>493</v>
      </c>
      <c r="C106" s="52" t="s">
        <v>429</v>
      </c>
      <c r="D106" s="52" t="s">
        <v>227</v>
      </c>
      <c r="E106" s="52">
        <v>1000</v>
      </c>
      <c r="F106" s="33"/>
      <c r="G106" s="42" t="s">
        <v>548</v>
      </c>
    </row>
    <row r="107" spans="1:7" s="31" customFormat="1" ht="22.5">
      <c r="A107" s="51">
        <v>101819</v>
      </c>
      <c r="B107" s="32" t="s">
        <v>493</v>
      </c>
      <c r="C107" s="52" t="s">
        <v>228</v>
      </c>
      <c r="D107" s="52" t="s">
        <v>229</v>
      </c>
      <c r="E107" s="52">
        <v>1500</v>
      </c>
      <c r="F107" s="33"/>
      <c r="G107" s="42" t="s">
        <v>548</v>
      </c>
    </row>
    <row r="108" spans="1:7" s="31" customFormat="1" ht="11.25">
      <c r="A108" s="51">
        <v>101820</v>
      </c>
      <c r="B108" s="32" t="s">
        <v>493</v>
      </c>
      <c r="C108" s="52" t="s">
        <v>430</v>
      </c>
      <c r="D108" s="52" t="s">
        <v>230</v>
      </c>
      <c r="E108" s="52">
        <v>1000</v>
      </c>
      <c r="F108" s="33"/>
      <c r="G108" s="42" t="s">
        <v>548</v>
      </c>
    </row>
    <row r="109" spans="1:7" s="31" customFormat="1" ht="11.25">
      <c r="A109" s="51">
        <v>101821</v>
      </c>
      <c r="B109" s="32" t="s">
        <v>493</v>
      </c>
      <c r="C109" s="52" t="s">
        <v>231</v>
      </c>
      <c r="D109" s="52" t="s">
        <v>232</v>
      </c>
      <c r="E109" s="52">
        <v>450</v>
      </c>
      <c r="F109" s="33"/>
      <c r="G109" s="42" t="s">
        <v>548</v>
      </c>
    </row>
    <row r="110" spans="1:7" s="31" customFormat="1" ht="11.25">
      <c r="A110" s="51">
        <v>101822</v>
      </c>
      <c r="B110" s="32" t="s">
        <v>493</v>
      </c>
      <c r="C110" s="52" t="s">
        <v>431</v>
      </c>
      <c r="D110" s="52" t="s">
        <v>233</v>
      </c>
      <c r="E110" s="52">
        <v>400</v>
      </c>
      <c r="F110" s="33"/>
      <c r="G110" s="42" t="s">
        <v>547</v>
      </c>
    </row>
    <row r="111" spans="1:7" s="31" customFormat="1" ht="11.25">
      <c r="A111" s="51">
        <v>101823</v>
      </c>
      <c r="B111" s="32" t="s">
        <v>493</v>
      </c>
      <c r="C111" s="52" t="s">
        <v>432</v>
      </c>
      <c r="D111" s="52" t="s">
        <v>287</v>
      </c>
      <c r="E111" s="52">
        <v>500</v>
      </c>
      <c r="F111" s="33"/>
      <c r="G111" s="42" t="s">
        <v>547</v>
      </c>
    </row>
    <row r="112" spans="1:7" s="31" customFormat="1" ht="11.25">
      <c r="A112" s="51">
        <v>101828</v>
      </c>
      <c r="B112" s="32" t="s">
        <v>493</v>
      </c>
      <c r="C112" s="52" t="s">
        <v>234</v>
      </c>
      <c r="D112" s="52" t="s">
        <v>235</v>
      </c>
      <c r="E112" s="52">
        <v>1650</v>
      </c>
      <c r="F112" s="33"/>
      <c r="G112" s="42" t="s">
        <v>548</v>
      </c>
    </row>
    <row r="113" spans="1:7" s="31" customFormat="1" ht="22.5">
      <c r="A113" s="51">
        <v>101829</v>
      </c>
      <c r="B113" s="32" t="s">
        <v>493</v>
      </c>
      <c r="C113" s="52" t="s">
        <v>328</v>
      </c>
      <c r="D113" s="52" t="s">
        <v>236</v>
      </c>
      <c r="E113" s="52">
        <v>400</v>
      </c>
      <c r="F113" s="33"/>
      <c r="G113" s="42" t="s">
        <v>547</v>
      </c>
    </row>
    <row r="114" spans="1:7" s="31" customFormat="1" ht="22.5">
      <c r="A114" s="51">
        <v>101833</v>
      </c>
      <c r="B114" s="32" t="s">
        <v>493</v>
      </c>
      <c r="C114" s="52" t="s">
        <v>329</v>
      </c>
      <c r="D114" s="52" t="s">
        <v>243</v>
      </c>
      <c r="E114" s="52">
        <v>600</v>
      </c>
      <c r="F114" s="33"/>
      <c r="G114" s="42" t="s">
        <v>547</v>
      </c>
    </row>
    <row r="115" spans="1:7" s="31" customFormat="1" ht="11.25">
      <c r="A115" s="51">
        <v>101834</v>
      </c>
      <c r="B115" s="32" t="s">
        <v>493</v>
      </c>
      <c r="C115" s="52" t="s">
        <v>330</v>
      </c>
      <c r="D115" s="52" t="s">
        <v>244</v>
      </c>
      <c r="E115" s="52">
        <v>480</v>
      </c>
      <c r="F115" s="33"/>
      <c r="G115" s="42" t="s">
        <v>547</v>
      </c>
    </row>
    <row r="116" spans="1:7" s="31" customFormat="1" ht="11.25">
      <c r="A116" s="51">
        <v>101837</v>
      </c>
      <c r="B116" s="32" t="s">
        <v>493</v>
      </c>
      <c r="C116" s="52" t="s">
        <v>245</v>
      </c>
      <c r="D116" s="52" t="s">
        <v>246</v>
      </c>
      <c r="E116" s="52">
        <v>750</v>
      </c>
      <c r="F116" s="33"/>
      <c r="G116" s="42" t="s">
        <v>547</v>
      </c>
    </row>
    <row r="117" spans="1:7" s="31" customFormat="1" ht="11.25">
      <c r="A117" s="51">
        <v>101838</v>
      </c>
      <c r="B117" s="32" t="s">
        <v>493</v>
      </c>
      <c r="C117" s="52" t="s">
        <v>247</v>
      </c>
      <c r="D117" s="52" t="s">
        <v>248</v>
      </c>
      <c r="E117" s="52">
        <v>4250</v>
      </c>
      <c r="F117" s="33"/>
      <c r="G117" s="42" t="s">
        <v>548</v>
      </c>
    </row>
    <row r="118" spans="1:7" s="31" customFormat="1" ht="11.25">
      <c r="A118" s="51">
        <v>101840</v>
      </c>
      <c r="B118" s="32" t="s">
        <v>493</v>
      </c>
      <c r="C118" s="52" t="s">
        <v>331</v>
      </c>
      <c r="D118" s="52" t="s">
        <v>249</v>
      </c>
      <c r="E118" s="52">
        <v>700</v>
      </c>
      <c r="F118" s="33"/>
      <c r="G118" s="42" t="s">
        <v>547</v>
      </c>
    </row>
    <row r="119" spans="1:7" s="31" customFormat="1" ht="11.25">
      <c r="A119" s="51">
        <v>101842</v>
      </c>
      <c r="B119" s="32" t="s">
        <v>493</v>
      </c>
      <c r="C119" s="52" t="s">
        <v>332</v>
      </c>
      <c r="D119" s="52" t="s">
        <v>250</v>
      </c>
      <c r="E119" s="52">
        <v>700</v>
      </c>
      <c r="F119" s="33"/>
      <c r="G119" s="42" t="s">
        <v>547</v>
      </c>
    </row>
    <row r="120" spans="1:7" s="31" customFormat="1" ht="11.25">
      <c r="A120" s="51">
        <v>101845</v>
      </c>
      <c r="B120" s="32" t="s">
        <v>493</v>
      </c>
      <c r="C120" s="52" t="s">
        <v>616</v>
      </c>
      <c r="D120" s="52" t="s">
        <v>251</v>
      </c>
      <c r="E120" s="52">
        <v>6400</v>
      </c>
      <c r="F120" s="33"/>
      <c r="G120" s="42" t="s">
        <v>547</v>
      </c>
    </row>
    <row r="121" spans="1:7" s="114" customFormat="1" ht="12.75">
      <c r="A121" s="117">
        <v>101846</v>
      </c>
      <c r="B121" s="118" t="s">
        <v>493</v>
      </c>
      <c r="C121" s="119" t="s">
        <v>336</v>
      </c>
      <c r="D121" s="119" t="s">
        <v>269</v>
      </c>
      <c r="E121" s="119">
        <v>8900</v>
      </c>
      <c r="F121" s="119"/>
      <c r="G121" s="120" t="s">
        <v>547</v>
      </c>
    </row>
    <row r="122" spans="1:7" s="31" customFormat="1" ht="22.5">
      <c r="A122" s="51">
        <v>101847</v>
      </c>
      <c r="B122" s="32" t="s">
        <v>493</v>
      </c>
      <c r="C122" s="52" t="s">
        <v>337</v>
      </c>
      <c r="D122" s="52" t="s">
        <v>252</v>
      </c>
      <c r="E122" s="52">
        <v>650</v>
      </c>
      <c r="F122" s="33"/>
      <c r="G122" s="42" t="s">
        <v>547</v>
      </c>
    </row>
    <row r="123" spans="1:7" s="31" customFormat="1" ht="11.25">
      <c r="A123" s="51">
        <v>101848</v>
      </c>
      <c r="B123" s="32" t="s">
        <v>493</v>
      </c>
      <c r="C123" s="52" t="s">
        <v>338</v>
      </c>
      <c r="D123" s="52" t="s">
        <v>253</v>
      </c>
      <c r="E123" s="52">
        <v>500</v>
      </c>
      <c r="F123" s="33"/>
      <c r="G123" s="42" t="s">
        <v>547</v>
      </c>
    </row>
    <row r="124" spans="1:7" s="31" customFormat="1" ht="11.25">
      <c r="A124" s="51">
        <v>101849</v>
      </c>
      <c r="B124" s="32" t="s">
        <v>493</v>
      </c>
      <c r="C124" s="52" t="s">
        <v>254</v>
      </c>
      <c r="D124" s="52" t="s">
        <v>255</v>
      </c>
      <c r="E124" s="52">
        <v>1300</v>
      </c>
      <c r="F124" s="33"/>
      <c r="G124" s="42" t="s">
        <v>547</v>
      </c>
    </row>
    <row r="125" spans="1:7" s="31" customFormat="1" ht="11.25">
      <c r="A125" s="51">
        <v>101850</v>
      </c>
      <c r="B125" s="32" t="s">
        <v>493</v>
      </c>
      <c r="C125" s="52" t="s">
        <v>256</v>
      </c>
      <c r="D125" s="52" t="s">
        <v>166</v>
      </c>
      <c r="E125" s="52">
        <v>700</v>
      </c>
      <c r="F125" s="33"/>
      <c r="G125" s="42" t="s">
        <v>547</v>
      </c>
    </row>
    <row r="126" spans="1:7" s="31" customFormat="1" ht="22.5">
      <c r="A126" s="51">
        <v>101851</v>
      </c>
      <c r="B126" s="32" t="s">
        <v>493</v>
      </c>
      <c r="C126" s="52" t="s">
        <v>167</v>
      </c>
      <c r="D126" s="52" t="s">
        <v>168</v>
      </c>
      <c r="E126" s="52">
        <v>210</v>
      </c>
      <c r="F126" s="33"/>
      <c r="G126" s="42" t="s">
        <v>547</v>
      </c>
    </row>
    <row r="127" spans="1:7" s="31" customFormat="1" ht="11.25">
      <c r="A127" s="51">
        <v>101852</v>
      </c>
      <c r="B127" s="32" t="s">
        <v>493</v>
      </c>
      <c r="C127" s="52" t="s">
        <v>339</v>
      </c>
      <c r="D127" s="52" t="s">
        <v>169</v>
      </c>
      <c r="E127" s="52">
        <v>250</v>
      </c>
      <c r="F127" s="33"/>
      <c r="G127" s="42" t="s">
        <v>547</v>
      </c>
    </row>
    <row r="128" spans="1:7" s="31" customFormat="1" ht="11.25">
      <c r="A128" s="51">
        <v>101853</v>
      </c>
      <c r="B128" s="32" t="s">
        <v>493</v>
      </c>
      <c r="C128" s="52" t="s">
        <v>340</v>
      </c>
      <c r="D128" s="52" t="s">
        <v>170</v>
      </c>
      <c r="E128" s="52">
        <v>2500</v>
      </c>
      <c r="F128" s="33"/>
      <c r="G128" s="42" t="s">
        <v>548</v>
      </c>
    </row>
    <row r="129" spans="1:7" s="31" customFormat="1" ht="11.25">
      <c r="A129" s="51">
        <v>101854</v>
      </c>
      <c r="B129" s="32" t="s">
        <v>493</v>
      </c>
      <c r="C129" s="52" t="s">
        <v>508</v>
      </c>
      <c r="D129" s="52" t="s">
        <v>311</v>
      </c>
      <c r="E129" s="52">
        <v>1000</v>
      </c>
      <c r="F129" s="33"/>
      <c r="G129" s="42" t="s">
        <v>548</v>
      </c>
    </row>
    <row r="130" spans="1:7" s="31" customFormat="1" ht="11.25">
      <c r="A130" s="51">
        <v>101855</v>
      </c>
      <c r="B130" s="32" t="s">
        <v>493</v>
      </c>
      <c r="C130" s="52" t="s">
        <v>171</v>
      </c>
      <c r="D130" s="52" t="s">
        <v>172</v>
      </c>
      <c r="E130" s="52">
        <v>500</v>
      </c>
      <c r="F130" s="33"/>
      <c r="G130" s="42" t="s">
        <v>548</v>
      </c>
    </row>
    <row r="131" spans="1:7" s="31" customFormat="1" ht="11.25">
      <c r="A131" s="51">
        <v>101856</v>
      </c>
      <c r="B131" s="32" t="s">
        <v>493</v>
      </c>
      <c r="C131" s="52" t="s">
        <v>341</v>
      </c>
      <c r="D131" s="52" t="s">
        <v>173</v>
      </c>
      <c r="E131" s="52">
        <v>300</v>
      </c>
      <c r="F131" s="33"/>
      <c r="G131" s="42" t="s">
        <v>548</v>
      </c>
    </row>
    <row r="132" spans="1:7" s="114" customFormat="1" ht="12.75">
      <c r="A132" s="117">
        <v>101858</v>
      </c>
      <c r="B132" s="118" t="s">
        <v>493</v>
      </c>
      <c r="C132" s="119" t="s">
        <v>496</v>
      </c>
      <c r="D132" s="119" t="s">
        <v>269</v>
      </c>
      <c r="E132" s="119">
        <v>4900</v>
      </c>
      <c r="F132" s="119"/>
      <c r="G132" s="120" t="s">
        <v>547</v>
      </c>
    </row>
    <row r="133" spans="1:7" s="31" customFormat="1" ht="11.25">
      <c r="A133" s="51">
        <v>101859</v>
      </c>
      <c r="B133" s="32" t="s">
        <v>493</v>
      </c>
      <c r="C133" s="52" t="s">
        <v>175</v>
      </c>
      <c r="D133" s="52" t="s">
        <v>176</v>
      </c>
      <c r="E133" s="52">
        <v>250</v>
      </c>
      <c r="F133" s="33"/>
      <c r="G133" s="42" t="s">
        <v>548</v>
      </c>
    </row>
    <row r="134" spans="1:7" s="31" customFormat="1" ht="11.25">
      <c r="A134" s="51">
        <v>101860</v>
      </c>
      <c r="B134" s="32" t="s">
        <v>493</v>
      </c>
      <c r="C134" s="52" t="s">
        <v>497</v>
      </c>
      <c r="D134" s="52" t="s">
        <v>224</v>
      </c>
      <c r="E134" s="52">
        <v>4400</v>
      </c>
      <c r="F134" s="33"/>
      <c r="G134" s="42" t="s">
        <v>548</v>
      </c>
    </row>
    <row r="135" spans="1:7" s="31" customFormat="1" ht="11.25">
      <c r="A135" s="51">
        <v>101861</v>
      </c>
      <c r="B135" s="32" t="s">
        <v>493</v>
      </c>
      <c r="C135" s="52" t="s">
        <v>544</v>
      </c>
      <c r="D135" s="52" t="s">
        <v>545</v>
      </c>
      <c r="E135" s="52">
        <v>750</v>
      </c>
      <c r="F135" s="33"/>
      <c r="G135" s="42" t="s">
        <v>548</v>
      </c>
    </row>
    <row r="136" spans="1:7" s="31" customFormat="1" ht="11.25">
      <c r="A136" s="51">
        <v>101862</v>
      </c>
      <c r="B136" s="32" t="s">
        <v>493</v>
      </c>
      <c r="C136" s="52" t="s">
        <v>265</v>
      </c>
      <c r="D136" s="52" t="s">
        <v>269</v>
      </c>
      <c r="E136" s="52">
        <v>900</v>
      </c>
      <c r="F136" s="33"/>
      <c r="G136" s="42" t="s">
        <v>547</v>
      </c>
    </row>
    <row r="137" spans="1:7" s="31" customFormat="1" ht="22.5">
      <c r="A137" s="92">
        <v>101863</v>
      </c>
      <c r="B137" s="92" t="s">
        <v>493</v>
      </c>
      <c r="C137" s="93" t="s">
        <v>6</v>
      </c>
      <c r="D137" s="94" t="s">
        <v>7</v>
      </c>
      <c r="E137" s="116">
        <v>425</v>
      </c>
      <c r="F137" s="94" t="s">
        <v>10</v>
      </c>
      <c r="G137" s="95"/>
    </row>
    <row r="138" spans="1:7" s="166" customFormat="1" ht="22.5">
      <c r="A138" s="162">
        <v>101865</v>
      </c>
      <c r="B138" s="162" t="s">
        <v>493</v>
      </c>
      <c r="C138" s="163" t="s">
        <v>712</v>
      </c>
      <c r="D138" s="164" t="s">
        <v>713</v>
      </c>
      <c r="E138" s="165">
        <v>1500</v>
      </c>
      <c r="F138" s="164" t="s">
        <v>714</v>
      </c>
      <c r="G138" s="105" t="s">
        <v>548</v>
      </c>
    </row>
    <row r="139" spans="1:7" s="31" customFormat="1" ht="11.25">
      <c r="A139" s="51">
        <v>105801</v>
      </c>
      <c r="B139" s="32" t="s">
        <v>493</v>
      </c>
      <c r="C139" s="52" t="s">
        <v>342</v>
      </c>
      <c r="D139" s="52" t="s">
        <v>177</v>
      </c>
      <c r="E139" s="52">
        <v>300</v>
      </c>
      <c r="F139" s="33"/>
      <c r="G139" s="42" t="s">
        <v>547</v>
      </c>
    </row>
    <row r="140" spans="1:7" s="31" customFormat="1" ht="11.25">
      <c r="A140" s="51">
        <v>105802</v>
      </c>
      <c r="B140" s="32" t="s">
        <v>493</v>
      </c>
      <c r="C140" s="52" t="s">
        <v>178</v>
      </c>
      <c r="D140" s="52" t="s">
        <v>179</v>
      </c>
      <c r="E140" s="52">
        <v>635</v>
      </c>
      <c r="F140" s="33"/>
      <c r="G140" s="42" t="s">
        <v>547</v>
      </c>
    </row>
    <row r="141" spans="1:7" s="31" customFormat="1" ht="22.5">
      <c r="A141" s="51">
        <v>108801</v>
      </c>
      <c r="B141" s="32" t="s">
        <v>493</v>
      </c>
      <c r="C141" s="52" t="s">
        <v>633</v>
      </c>
      <c r="D141" s="52" t="s">
        <v>180</v>
      </c>
      <c r="E141" s="52">
        <v>1250</v>
      </c>
      <c r="F141" s="33"/>
      <c r="G141" s="42" t="s">
        <v>547</v>
      </c>
    </row>
    <row r="142" spans="1:7" s="31" customFormat="1" ht="11.25">
      <c r="A142" s="51">
        <v>108802</v>
      </c>
      <c r="B142" s="32" t="s">
        <v>493</v>
      </c>
      <c r="C142" s="52" t="s">
        <v>634</v>
      </c>
      <c r="D142" s="52" t="s">
        <v>181</v>
      </c>
      <c r="E142" s="52">
        <v>1100</v>
      </c>
      <c r="F142" s="33"/>
      <c r="G142" s="42" t="s">
        <v>547</v>
      </c>
    </row>
    <row r="143" spans="1:7" s="31" customFormat="1" ht="11.25">
      <c r="A143" s="51">
        <v>108804</v>
      </c>
      <c r="B143" s="32" t="s">
        <v>493</v>
      </c>
      <c r="C143" s="52" t="s">
        <v>635</v>
      </c>
      <c r="D143" s="52" t="s">
        <v>314</v>
      </c>
      <c r="E143" s="52">
        <v>700</v>
      </c>
      <c r="F143" s="33"/>
      <c r="G143" s="42" t="s">
        <v>547</v>
      </c>
    </row>
    <row r="144" spans="1:7" s="31" customFormat="1" ht="11.25">
      <c r="A144" s="51">
        <v>108807</v>
      </c>
      <c r="B144" s="32" t="s">
        <v>493</v>
      </c>
      <c r="C144" s="52" t="s">
        <v>182</v>
      </c>
      <c r="D144" s="52" t="s">
        <v>183</v>
      </c>
      <c r="E144" s="52">
        <v>9500</v>
      </c>
      <c r="F144" s="33"/>
      <c r="G144" s="42" t="s">
        <v>547</v>
      </c>
    </row>
    <row r="145" spans="1:7" s="31" customFormat="1" ht="11.25">
      <c r="A145" s="51">
        <v>108808</v>
      </c>
      <c r="B145" s="32" t="s">
        <v>493</v>
      </c>
      <c r="C145" s="52" t="s">
        <v>636</v>
      </c>
      <c r="D145" s="52" t="s">
        <v>184</v>
      </c>
      <c r="E145" s="52">
        <v>5000</v>
      </c>
      <c r="F145" s="33"/>
      <c r="G145" s="42" t="s">
        <v>548</v>
      </c>
    </row>
    <row r="146" spans="1:7" s="31" customFormat="1" ht="11.25">
      <c r="A146" s="51">
        <v>116801</v>
      </c>
      <c r="B146" s="32" t="s">
        <v>493</v>
      </c>
      <c r="C146" s="52" t="s">
        <v>185</v>
      </c>
      <c r="D146" s="52" t="s">
        <v>186</v>
      </c>
      <c r="E146" s="52">
        <v>800</v>
      </c>
      <c r="F146" s="33"/>
      <c r="G146" s="42" t="s">
        <v>547</v>
      </c>
    </row>
    <row r="147" spans="1:7" s="31" customFormat="1" ht="11.25">
      <c r="A147" s="51">
        <v>123803</v>
      </c>
      <c r="B147" s="32" t="s">
        <v>493</v>
      </c>
      <c r="C147" s="52" t="s">
        <v>187</v>
      </c>
      <c r="D147" s="52" t="s">
        <v>188</v>
      </c>
      <c r="E147" s="52">
        <v>1500</v>
      </c>
      <c r="F147" s="33"/>
      <c r="G147" s="42" t="s">
        <v>547</v>
      </c>
    </row>
    <row r="148" spans="1:7" s="31" customFormat="1" ht="11.25">
      <c r="A148" s="51">
        <v>123805</v>
      </c>
      <c r="B148" s="32" t="s">
        <v>493</v>
      </c>
      <c r="C148" s="52" t="s">
        <v>189</v>
      </c>
      <c r="D148" s="52" t="s">
        <v>190</v>
      </c>
      <c r="E148" s="52">
        <v>500</v>
      </c>
      <c r="F148" s="33"/>
      <c r="G148" s="42" t="s">
        <v>547</v>
      </c>
    </row>
    <row r="149" spans="1:7" s="31" customFormat="1" ht="22.5">
      <c r="A149" s="92">
        <v>123807</v>
      </c>
      <c r="B149" s="92" t="s">
        <v>493</v>
      </c>
      <c r="C149" s="93" t="s">
        <v>5</v>
      </c>
      <c r="D149" s="95" t="s">
        <v>9</v>
      </c>
      <c r="E149" s="116">
        <v>250</v>
      </c>
      <c r="F149" s="94" t="s">
        <v>10</v>
      </c>
      <c r="G149" s="95"/>
    </row>
    <row r="150" spans="1:7" s="31" customFormat="1" ht="11.25">
      <c r="A150" s="51">
        <v>130801</v>
      </c>
      <c r="B150" s="32" t="s">
        <v>493</v>
      </c>
      <c r="C150" s="52" t="s">
        <v>157</v>
      </c>
      <c r="D150" s="52" t="s">
        <v>158</v>
      </c>
      <c r="E150" s="52">
        <v>240</v>
      </c>
      <c r="F150" s="33"/>
      <c r="G150" s="42" t="s">
        <v>548</v>
      </c>
    </row>
    <row r="151" spans="1:7" s="31" customFormat="1" ht="11.25">
      <c r="A151" s="51">
        <v>152802</v>
      </c>
      <c r="B151" s="32" t="s">
        <v>493</v>
      </c>
      <c r="C151" s="52" t="s">
        <v>637</v>
      </c>
      <c r="D151" s="52" t="s">
        <v>193</v>
      </c>
      <c r="E151" s="52">
        <v>250</v>
      </c>
      <c r="F151" s="33"/>
      <c r="G151" s="42" t="s">
        <v>547</v>
      </c>
    </row>
    <row r="152" spans="1:7" s="31" customFormat="1" ht="11.25">
      <c r="A152" s="51">
        <v>152803</v>
      </c>
      <c r="B152" s="32" t="s">
        <v>493</v>
      </c>
      <c r="C152" s="52" t="s">
        <v>194</v>
      </c>
      <c r="D152" s="52" t="s">
        <v>314</v>
      </c>
      <c r="E152" s="52">
        <v>400</v>
      </c>
      <c r="F152" s="33"/>
      <c r="G152" s="42" t="s">
        <v>547</v>
      </c>
    </row>
    <row r="153" spans="1:7" s="31" customFormat="1" ht="11.25">
      <c r="A153" s="51">
        <v>152805</v>
      </c>
      <c r="B153" s="32" t="s">
        <v>493</v>
      </c>
      <c r="C153" s="52" t="s">
        <v>537</v>
      </c>
      <c r="D153" s="52" t="s">
        <v>269</v>
      </c>
      <c r="E153" s="52">
        <v>2000</v>
      </c>
      <c r="F153" s="33"/>
      <c r="G153" s="42" t="s">
        <v>547</v>
      </c>
    </row>
    <row r="154" spans="1:7" s="31" customFormat="1" ht="22.5">
      <c r="A154" s="51">
        <v>161801</v>
      </c>
      <c r="B154" s="32" t="s">
        <v>493</v>
      </c>
      <c r="C154" s="52" t="s">
        <v>195</v>
      </c>
      <c r="D154" s="52" t="s">
        <v>196</v>
      </c>
      <c r="E154" s="52">
        <v>360</v>
      </c>
      <c r="F154" s="33"/>
      <c r="G154" s="42" t="s">
        <v>548</v>
      </c>
    </row>
    <row r="155" spans="1:7" s="31" customFormat="1" ht="22.5">
      <c r="A155" s="51">
        <v>161802</v>
      </c>
      <c r="B155" s="32" t="s">
        <v>493</v>
      </c>
      <c r="C155" s="52" t="s">
        <v>197</v>
      </c>
      <c r="D155" s="52" t="s">
        <v>198</v>
      </c>
      <c r="E155" s="52">
        <v>720</v>
      </c>
      <c r="F155" s="33"/>
      <c r="G155" s="42" t="s">
        <v>548</v>
      </c>
    </row>
    <row r="156" spans="1:7" s="31" customFormat="1" ht="11.25">
      <c r="A156" s="51">
        <v>161807</v>
      </c>
      <c r="B156" s="32" t="s">
        <v>493</v>
      </c>
      <c r="C156" s="52" t="s">
        <v>542</v>
      </c>
      <c r="D156" s="52" t="s">
        <v>543</v>
      </c>
      <c r="E156" s="52">
        <v>3000</v>
      </c>
      <c r="F156" s="33"/>
      <c r="G156" s="42" t="s">
        <v>547</v>
      </c>
    </row>
    <row r="157" spans="1:7" s="31" customFormat="1" ht="11.25">
      <c r="A157" s="51">
        <v>165802</v>
      </c>
      <c r="B157" s="32" t="s">
        <v>493</v>
      </c>
      <c r="C157" s="52" t="s">
        <v>638</v>
      </c>
      <c r="D157" s="52" t="s">
        <v>201</v>
      </c>
      <c r="E157" s="52">
        <v>1170</v>
      </c>
      <c r="F157" s="33"/>
      <c r="G157" s="42" t="s">
        <v>547</v>
      </c>
    </row>
    <row r="158" spans="1:7" s="31" customFormat="1" ht="11.25">
      <c r="A158" s="51">
        <v>170801</v>
      </c>
      <c r="B158" s="32" t="s">
        <v>493</v>
      </c>
      <c r="C158" s="52" t="s">
        <v>582</v>
      </c>
      <c r="D158" s="52" t="s">
        <v>202</v>
      </c>
      <c r="E158" s="52">
        <v>400</v>
      </c>
      <c r="F158" s="33"/>
      <c r="G158" s="42" t="s">
        <v>547</v>
      </c>
    </row>
    <row r="159" spans="1:7" s="31" customFormat="1" ht="11.25">
      <c r="A159" s="51">
        <v>174801</v>
      </c>
      <c r="B159" s="32" t="s">
        <v>493</v>
      </c>
      <c r="C159" s="52" t="s">
        <v>159</v>
      </c>
      <c r="D159" s="52" t="s">
        <v>160</v>
      </c>
      <c r="E159" s="52">
        <v>320</v>
      </c>
      <c r="F159" s="33"/>
      <c r="G159" s="42" t="s">
        <v>548</v>
      </c>
    </row>
    <row r="160" spans="1:7" s="31" customFormat="1" ht="11.25">
      <c r="A160" s="51">
        <v>178801</v>
      </c>
      <c r="B160" s="32" t="s">
        <v>493</v>
      </c>
      <c r="C160" s="52" t="s">
        <v>203</v>
      </c>
      <c r="D160" s="52" t="s">
        <v>204</v>
      </c>
      <c r="E160" s="52">
        <v>500</v>
      </c>
      <c r="F160" s="33"/>
      <c r="G160" s="42" t="s">
        <v>547</v>
      </c>
    </row>
    <row r="161" spans="1:7" s="31" customFormat="1" ht="11.25">
      <c r="A161" s="51">
        <v>178802</v>
      </c>
      <c r="B161" s="32" t="s">
        <v>493</v>
      </c>
      <c r="C161" s="52" t="s">
        <v>583</v>
      </c>
      <c r="D161" s="52" t="s">
        <v>205</v>
      </c>
      <c r="E161" s="52">
        <v>600</v>
      </c>
      <c r="F161" s="33"/>
      <c r="G161" s="42" t="s">
        <v>548</v>
      </c>
    </row>
    <row r="162" spans="1:7" s="31" customFormat="1" ht="11.25">
      <c r="A162" s="51">
        <v>178804</v>
      </c>
      <c r="B162" s="32" t="s">
        <v>493</v>
      </c>
      <c r="C162" s="52" t="s">
        <v>206</v>
      </c>
      <c r="D162" s="52" t="s">
        <v>350</v>
      </c>
      <c r="E162" s="52">
        <v>300</v>
      </c>
      <c r="F162" s="33"/>
      <c r="G162" s="42" t="s">
        <v>548</v>
      </c>
    </row>
    <row r="163" spans="1:7" s="31" customFormat="1" ht="22.5">
      <c r="A163" s="51">
        <v>178807</v>
      </c>
      <c r="B163" s="32" t="s">
        <v>493</v>
      </c>
      <c r="C163" s="52" t="s">
        <v>554</v>
      </c>
      <c r="D163" s="52" t="s">
        <v>207</v>
      </c>
      <c r="E163" s="52">
        <v>300</v>
      </c>
      <c r="F163" s="33"/>
      <c r="G163" s="42" t="s">
        <v>548</v>
      </c>
    </row>
    <row r="164" spans="1:7" s="31" customFormat="1" ht="11.25">
      <c r="A164" s="51">
        <v>178808</v>
      </c>
      <c r="B164" s="32" t="s">
        <v>493</v>
      </c>
      <c r="C164" s="52" t="s">
        <v>538</v>
      </c>
      <c r="D164" s="52" t="s">
        <v>539</v>
      </c>
      <c r="E164" s="52">
        <v>300</v>
      </c>
      <c r="F164" s="33"/>
      <c r="G164" s="42" t="s">
        <v>548</v>
      </c>
    </row>
    <row r="165" spans="1:7" s="31" customFormat="1" ht="11.25">
      <c r="A165" s="51">
        <v>178809</v>
      </c>
      <c r="B165" s="32" t="s">
        <v>493</v>
      </c>
      <c r="C165" s="52" t="s">
        <v>441</v>
      </c>
      <c r="D165" s="52" t="s">
        <v>267</v>
      </c>
      <c r="E165" s="52">
        <v>900</v>
      </c>
      <c r="F165" s="33"/>
      <c r="G165" s="42" t="s">
        <v>547</v>
      </c>
    </row>
    <row r="166" spans="1:7" s="31" customFormat="1" ht="11.25">
      <c r="A166" s="51">
        <v>183801</v>
      </c>
      <c r="B166" s="32" t="s">
        <v>493</v>
      </c>
      <c r="C166" s="52" t="s">
        <v>584</v>
      </c>
      <c r="D166" s="52" t="s">
        <v>208</v>
      </c>
      <c r="E166" s="52">
        <v>600</v>
      </c>
      <c r="F166" s="33"/>
      <c r="G166" s="42" t="s">
        <v>547</v>
      </c>
    </row>
    <row r="167" spans="1:7" s="31" customFormat="1" ht="11.25">
      <c r="A167" s="51">
        <v>184801</v>
      </c>
      <c r="B167" s="32" t="s">
        <v>493</v>
      </c>
      <c r="C167" s="52" t="s">
        <v>199</v>
      </c>
      <c r="D167" s="52" t="s">
        <v>200</v>
      </c>
      <c r="E167" s="52">
        <v>350</v>
      </c>
      <c r="F167" s="33"/>
      <c r="G167" s="42" t="s">
        <v>547</v>
      </c>
    </row>
    <row r="168" spans="1:7" s="31" customFormat="1" ht="11.25">
      <c r="A168" s="51">
        <v>188801</v>
      </c>
      <c r="B168" s="32" t="s">
        <v>493</v>
      </c>
      <c r="C168" s="52" t="s">
        <v>585</v>
      </c>
      <c r="D168" s="52" t="s">
        <v>350</v>
      </c>
      <c r="E168" s="52">
        <v>300</v>
      </c>
      <c r="F168" s="33"/>
      <c r="G168" s="42" t="s">
        <v>548</v>
      </c>
    </row>
    <row r="169" spans="1:7" s="31" customFormat="1" ht="11.25">
      <c r="A169" s="51">
        <v>193801</v>
      </c>
      <c r="B169" s="32" t="s">
        <v>493</v>
      </c>
      <c r="C169" s="52" t="s">
        <v>586</v>
      </c>
      <c r="D169" s="52" t="s">
        <v>209</v>
      </c>
      <c r="E169" s="52">
        <v>170</v>
      </c>
      <c r="F169" s="33"/>
      <c r="G169" s="42" t="s">
        <v>547</v>
      </c>
    </row>
    <row r="170" spans="1:7" s="31" customFormat="1" ht="11.25">
      <c r="A170" s="51">
        <v>212801</v>
      </c>
      <c r="B170" s="32" t="s">
        <v>493</v>
      </c>
      <c r="C170" s="52" t="s">
        <v>587</v>
      </c>
      <c r="D170" s="52" t="s">
        <v>210</v>
      </c>
      <c r="E170" s="52">
        <v>400</v>
      </c>
      <c r="F170" s="33"/>
      <c r="G170" s="42" t="s">
        <v>547</v>
      </c>
    </row>
    <row r="171" spans="1:7" s="31" customFormat="1" ht="11.25">
      <c r="A171" s="51">
        <v>212803</v>
      </c>
      <c r="B171" s="32" t="s">
        <v>493</v>
      </c>
      <c r="C171" s="52" t="s">
        <v>588</v>
      </c>
      <c r="D171" s="52" t="s">
        <v>211</v>
      </c>
      <c r="E171" s="52">
        <v>500</v>
      </c>
      <c r="F171" s="33"/>
      <c r="G171" s="42" t="s">
        <v>548</v>
      </c>
    </row>
    <row r="172" spans="1:7" s="31" customFormat="1" ht="11.25">
      <c r="A172" s="51">
        <v>213801</v>
      </c>
      <c r="B172" s="32" t="s">
        <v>493</v>
      </c>
      <c r="C172" s="52" t="s">
        <v>589</v>
      </c>
      <c r="D172" s="52" t="s">
        <v>200</v>
      </c>
      <c r="E172" s="52">
        <v>350</v>
      </c>
      <c r="F172" s="33"/>
      <c r="G172" s="42" t="s">
        <v>547</v>
      </c>
    </row>
    <row r="173" spans="1:7" s="31" customFormat="1" ht="11.25">
      <c r="A173" s="51">
        <v>220801</v>
      </c>
      <c r="B173" s="32" t="s">
        <v>493</v>
      </c>
      <c r="C173" s="52" t="s">
        <v>590</v>
      </c>
      <c r="D173" s="52" t="s">
        <v>212</v>
      </c>
      <c r="E173" s="52">
        <v>480</v>
      </c>
      <c r="F173" s="33"/>
      <c r="G173" s="42" t="s">
        <v>547</v>
      </c>
    </row>
    <row r="174" spans="1:7" s="31" customFormat="1" ht="11.25">
      <c r="A174" s="51">
        <v>220802</v>
      </c>
      <c r="B174" s="32" t="s">
        <v>493</v>
      </c>
      <c r="C174" s="52" t="s">
        <v>591</v>
      </c>
      <c r="D174" s="52" t="s">
        <v>213</v>
      </c>
      <c r="E174" s="52">
        <v>2000</v>
      </c>
      <c r="F174" s="33"/>
      <c r="G174" s="42" t="s">
        <v>547</v>
      </c>
    </row>
    <row r="175" spans="1:7" s="31" customFormat="1" ht="11.25">
      <c r="A175" s="51">
        <v>220804</v>
      </c>
      <c r="B175" s="32" t="s">
        <v>493</v>
      </c>
      <c r="C175" s="52" t="s">
        <v>592</v>
      </c>
      <c r="D175" s="52" t="s">
        <v>374</v>
      </c>
      <c r="E175" s="52">
        <v>1000</v>
      </c>
      <c r="F175" s="33"/>
      <c r="G175" s="42" t="s">
        <v>548</v>
      </c>
    </row>
    <row r="176" spans="1:7" s="31" customFormat="1" ht="11.25">
      <c r="A176" s="51">
        <v>220808</v>
      </c>
      <c r="B176" s="32" t="s">
        <v>493</v>
      </c>
      <c r="C176" s="52" t="s">
        <v>134</v>
      </c>
      <c r="D176" s="52" t="s">
        <v>135</v>
      </c>
      <c r="E176" s="52">
        <v>1000</v>
      </c>
      <c r="F176" s="33"/>
      <c r="G176" s="42" t="s">
        <v>547</v>
      </c>
    </row>
    <row r="177" spans="1:7" s="31" customFormat="1" ht="22.5">
      <c r="A177" s="51">
        <v>220809</v>
      </c>
      <c r="B177" s="32" t="s">
        <v>493</v>
      </c>
      <c r="C177" s="52" t="s">
        <v>593</v>
      </c>
      <c r="D177" s="52" t="s">
        <v>136</v>
      </c>
      <c r="E177" s="52">
        <v>750</v>
      </c>
      <c r="F177" s="33"/>
      <c r="G177" s="42" t="s">
        <v>547</v>
      </c>
    </row>
    <row r="178" spans="1:7" s="31" customFormat="1" ht="11.25">
      <c r="A178" s="51">
        <v>220810</v>
      </c>
      <c r="B178" s="32" t="s">
        <v>493</v>
      </c>
      <c r="C178" s="52" t="s">
        <v>137</v>
      </c>
      <c r="D178" s="52" t="s">
        <v>138</v>
      </c>
      <c r="E178" s="52">
        <v>800</v>
      </c>
      <c r="F178" s="33"/>
      <c r="G178" s="42" t="s">
        <v>548</v>
      </c>
    </row>
    <row r="179" spans="1:7" s="31" customFormat="1" ht="11.25">
      <c r="A179" s="51">
        <v>220811</v>
      </c>
      <c r="B179" s="32" t="s">
        <v>493</v>
      </c>
      <c r="C179" s="52" t="s">
        <v>509</v>
      </c>
      <c r="D179" s="52" t="s">
        <v>139</v>
      </c>
      <c r="E179" s="52">
        <v>497</v>
      </c>
      <c r="F179" s="33"/>
      <c r="G179" s="42" t="s">
        <v>547</v>
      </c>
    </row>
    <row r="180" spans="1:7" s="31" customFormat="1" ht="11.25">
      <c r="A180" s="51">
        <v>220812</v>
      </c>
      <c r="B180" s="32" t="s">
        <v>493</v>
      </c>
      <c r="C180" s="52" t="s">
        <v>510</v>
      </c>
      <c r="D180" s="52" t="s">
        <v>311</v>
      </c>
      <c r="E180" s="52">
        <v>1000</v>
      </c>
      <c r="F180" s="33"/>
      <c r="G180" s="42" t="s">
        <v>548</v>
      </c>
    </row>
    <row r="181" spans="1:7" s="31" customFormat="1" ht="11.25">
      <c r="A181" s="51">
        <v>220813</v>
      </c>
      <c r="B181" s="32" t="s">
        <v>493</v>
      </c>
      <c r="C181" s="52" t="s">
        <v>140</v>
      </c>
      <c r="D181" s="52" t="s">
        <v>269</v>
      </c>
      <c r="E181" s="52">
        <v>5000</v>
      </c>
      <c r="F181" s="33"/>
      <c r="G181" s="42" t="s">
        <v>547</v>
      </c>
    </row>
    <row r="182" spans="1:7" s="31" customFormat="1" ht="11.25">
      <c r="A182" s="51">
        <v>220814</v>
      </c>
      <c r="B182" s="32" t="s">
        <v>493</v>
      </c>
      <c r="C182" s="52" t="s">
        <v>540</v>
      </c>
      <c r="D182" s="52" t="s">
        <v>541</v>
      </c>
      <c r="E182" s="52">
        <v>400</v>
      </c>
      <c r="F182" s="33"/>
      <c r="G182" s="42" t="s">
        <v>547</v>
      </c>
    </row>
    <row r="183" spans="1:7" s="31" customFormat="1" ht="11.25">
      <c r="A183" s="51">
        <v>220815</v>
      </c>
      <c r="B183" s="32" t="s">
        <v>493</v>
      </c>
      <c r="C183" s="52" t="s">
        <v>161</v>
      </c>
      <c r="D183" s="52" t="s">
        <v>162</v>
      </c>
      <c r="E183" s="52">
        <v>520</v>
      </c>
      <c r="F183" s="33"/>
      <c r="G183" s="42" t="s">
        <v>548</v>
      </c>
    </row>
    <row r="184" spans="1:7" s="31" customFormat="1" ht="11.25">
      <c r="A184" s="51">
        <v>220816</v>
      </c>
      <c r="B184" s="32" t="s">
        <v>493</v>
      </c>
      <c r="C184" s="52" t="s">
        <v>163</v>
      </c>
      <c r="D184" s="52" t="s">
        <v>263</v>
      </c>
      <c r="E184" s="52">
        <v>2000</v>
      </c>
      <c r="F184" s="33"/>
      <c r="G184" s="42" t="s">
        <v>547</v>
      </c>
    </row>
    <row r="185" spans="1:7" s="31" customFormat="1" ht="11.25">
      <c r="A185" s="51">
        <v>221801</v>
      </c>
      <c r="B185" s="32" t="s">
        <v>493</v>
      </c>
      <c r="C185" s="52" t="s">
        <v>562</v>
      </c>
      <c r="D185" s="52" t="s">
        <v>549</v>
      </c>
      <c r="E185" s="52">
        <v>15000</v>
      </c>
      <c r="F185" s="33"/>
      <c r="G185" s="42" t="s">
        <v>547</v>
      </c>
    </row>
    <row r="186" spans="1:7" s="31" customFormat="1" ht="11.25">
      <c r="A186" s="51">
        <v>226801</v>
      </c>
      <c r="B186" s="32" t="s">
        <v>493</v>
      </c>
      <c r="C186" s="52" t="s">
        <v>436</v>
      </c>
      <c r="D186" s="52" t="s">
        <v>436</v>
      </c>
      <c r="E186" s="52">
        <v>1000</v>
      </c>
      <c r="F186" s="33"/>
      <c r="G186" s="42" t="s">
        <v>548</v>
      </c>
    </row>
    <row r="187" spans="1:7" s="31" customFormat="1" ht="11.25">
      <c r="A187" s="51">
        <v>227801</v>
      </c>
      <c r="B187" s="32" t="s">
        <v>493</v>
      </c>
      <c r="C187" s="52" t="s">
        <v>141</v>
      </c>
      <c r="D187" s="52" t="s">
        <v>142</v>
      </c>
      <c r="E187" s="52">
        <v>750</v>
      </c>
      <c r="F187" s="33"/>
      <c r="G187" s="42" t="s">
        <v>548</v>
      </c>
    </row>
    <row r="188" spans="1:7" s="31" customFormat="1" ht="11.25">
      <c r="A188" s="51">
        <v>227803</v>
      </c>
      <c r="B188" s="32" t="s">
        <v>493</v>
      </c>
      <c r="C188" s="52" t="s">
        <v>594</v>
      </c>
      <c r="D188" s="52" t="s">
        <v>143</v>
      </c>
      <c r="E188" s="52">
        <v>240</v>
      </c>
      <c r="F188" s="33"/>
      <c r="G188" s="42" t="s">
        <v>547</v>
      </c>
    </row>
    <row r="189" spans="1:7" s="31" customFormat="1" ht="11.25">
      <c r="A189" s="51">
        <v>227804</v>
      </c>
      <c r="B189" s="32" t="s">
        <v>493</v>
      </c>
      <c r="C189" s="52" t="s">
        <v>595</v>
      </c>
      <c r="D189" s="52" t="s">
        <v>144</v>
      </c>
      <c r="E189" s="52">
        <v>1000</v>
      </c>
      <c r="F189" s="33"/>
      <c r="G189" s="42" t="s">
        <v>548</v>
      </c>
    </row>
    <row r="190" spans="1:7" s="31" customFormat="1" ht="11.25">
      <c r="A190" s="51">
        <v>227805</v>
      </c>
      <c r="B190" s="32" t="s">
        <v>493</v>
      </c>
      <c r="C190" s="52" t="s">
        <v>596</v>
      </c>
      <c r="D190" s="52" t="s">
        <v>145</v>
      </c>
      <c r="E190" s="52">
        <v>225</v>
      </c>
      <c r="F190" s="33"/>
      <c r="G190" s="42" t="s">
        <v>547</v>
      </c>
    </row>
    <row r="191" spans="1:7" s="31" customFormat="1" ht="11.25">
      <c r="A191" s="51">
        <v>227806</v>
      </c>
      <c r="B191" s="32" t="s">
        <v>493</v>
      </c>
      <c r="C191" s="52" t="s">
        <v>617</v>
      </c>
      <c r="D191" s="52" t="s">
        <v>618</v>
      </c>
      <c r="E191" s="52">
        <v>2000</v>
      </c>
      <c r="F191" s="33"/>
      <c r="G191" s="42" t="s">
        <v>548</v>
      </c>
    </row>
    <row r="192" spans="1:7" s="31" customFormat="1" ht="11.25">
      <c r="A192" s="51">
        <v>227814</v>
      </c>
      <c r="B192" s="32" t="s">
        <v>493</v>
      </c>
      <c r="C192" s="52" t="s">
        <v>597</v>
      </c>
      <c r="D192" s="52" t="s">
        <v>619</v>
      </c>
      <c r="E192" s="52">
        <v>420</v>
      </c>
      <c r="F192" s="33"/>
      <c r="G192" s="42" t="s">
        <v>547</v>
      </c>
    </row>
    <row r="193" spans="1:7" s="114" customFormat="1" ht="12.75">
      <c r="A193" s="117">
        <v>227816</v>
      </c>
      <c r="B193" s="118" t="s">
        <v>493</v>
      </c>
      <c r="C193" s="119" t="s">
        <v>620</v>
      </c>
      <c r="D193" s="119" t="s">
        <v>269</v>
      </c>
      <c r="E193" s="119">
        <v>5000</v>
      </c>
      <c r="F193" s="119"/>
      <c r="G193" s="120" t="s">
        <v>547</v>
      </c>
    </row>
    <row r="194" spans="1:7" s="31" customFormat="1" ht="11.25">
      <c r="A194" s="51">
        <v>227817</v>
      </c>
      <c r="B194" s="32" t="s">
        <v>493</v>
      </c>
      <c r="C194" s="52" t="s">
        <v>598</v>
      </c>
      <c r="D194" s="52" t="s">
        <v>621</v>
      </c>
      <c r="E194" s="52">
        <v>500</v>
      </c>
      <c r="F194" s="33"/>
      <c r="G194" s="42" t="s">
        <v>547</v>
      </c>
    </row>
    <row r="195" spans="1:7" s="31" customFormat="1" ht="11.25">
      <c r="A195" s="51">
        <v>227818</v>
      </c>
      <c r="B195" s="32" t="s">
        <v>493</v>
      </c>
      <c r="C195" s="52" t="s">
        <v>599</v>
      </c>
      <c r="D195" s="52" t="s">
        <v>374</v>
      </c>
      <c r="E195" s="52">
        <v>500</v>
      </c>
      <c r="F195" s="33"/>
      <c r="G195" s="42" t="s">
        <v>548</v>
      </c>
    </row>
    <row r="196" spans="1:7" s="31" customFormat="1" ht="11.25">
      <c r="A196" s="51">
        <v>227819</v>
      </c>
      <c r="B196" s="32" t="s">
        <v>493</v>
      </c>
      <c r="C196" s="52" t="s">
        <v>622</v>
      </c>
      <c r="D196" s="52" t="s">
        <v>618</v>
      </c>
      <c r="E196" s="52">
        <v>300</v>
      </c>
      <c r="F196" s="33"/>
      <c r="G196" s="42" t="s">
        <v>548</v>
      </c>
    </row>
    <row r="197" spans="1:7" s="31" customFormat="1" ht="22.5">
      <c r="A197" s="51">
        <v>227820</v>
      </c>
      <c r="B197" s="32" t="s">
        <v>493</v>
      </c>
      <c r="C197" s="52" t="s">
        <v>600</v>
      </c>
      <c r="D197" s="52" t="s">
        <v>623</v>
      </c>
      <c r="E197" s="52">
        <v>5280</v>
      </c>
      <c r="F197" s="33"/>
      <c r="G197" s="42" t="s">
        <v>548</v>
      </c>
    </row>
    <row r="198" spans="1:7" s="31" customFormat="1" ht="11.25">
      <c r="A198" s="51">
        <v>227821</v>
      </c>
      <c r="B198" s="32" t="s">
        <v>493</v>
      </c>
      <c r="C198" s="52" t="s">
        <v>553</v>
      </c>
      <c r="D198" s="52" t="s">
        <v>624</v>
      </c>
      <c r="E198" s="52">
        <v>440</v>
      </c>
      <c r="F198" s="33"/>
      <c r="G198" s="42" t="s">
        <v>547</v>
      </c>
    </row>
    <row r="199" spans="1:7" s="31" customFormat="1" ht="11.25">
      <c r="A199" s="51">
        <v>227824</v>
      </c>
      <c r="B199" s="32" t="s">
        <v>493</v>
      </c>
      <c r="C199" s="52" t="s">
        <v>437</v>
      </c>
      <c r="D199" s="52" t="s">
        <v>445</v>
      </c>
      <c r="E199" s="52">
        <v>875</v>
      </c>
      <c r="F199" s="33"/>
      <c r="G199" s="42" t="s">
        <v>548</v>
      </c>
    </row>
    <row r="200" spans="1:7" s="31" customFormat="1" ht="11.25">
      <c r="A200" s="51">
        <v>232801</v>
      </c>
      <c r="B200" s="32" t="s">
        <v>493</v>
      </c>
      <c r="C200" s="52" t="s">
        <v>601</v>
      </c>
      <c r="D200" s="52" t="s">
        <v>625</v>
      </c>
      <c r="E200" s="52">
        <v>250</v>
      </c>
      <c r="F200" s="33"/>
      <c r="G200" s="42" t="s">
        <v>547</v>
      </c>
    </row>
    <row r="201" spans="1:7" s="31" customFormat="1" ht="11.25">
      <c r="A201" s="51">
        <v>234801</v>
      </c>
      <c r="B201" s="32" t="s">
        <v>493</v>
      </c>
      <c r="C201" s="52" t="s">
        <v>602</v>
      </c>
      <c r="D201" s="52" t="s">
        <v>626</v>
      </c>
      <c r="E201" s="52">
        <v>150</v>
      </c>
      <c r="F201" s="33"/>
      <c r="G201" s="42" t="s">
        <v>548</v>
      </c>
    </row>
    <row r="202" spans="1:7" s="31" customFormat="1" ht="11.25">
      <c r="A202" s="51">
        <v>235801</v>
      </c>
      <c r="B202" s="32" t="s">
        <v>493</v>
      </c>
      <c r="C202" s="52" t="s">
        <v>603</v>
      </c>
      <c r="D202" s="52" t="s">
        <v>627</v>
      </c>
      <c r="E202" s="52">
        <v>500</v>
      </c>
      <c r="F202" s="33"/>
      <c r="G202" s="42" t="s">
        <v>547</v>
      </c>
    </row>
    <row r="203" spans="1:7" s="31" customFormat="1" ht="11.25">
      <c r="A203" s="51">
        <v>236801</v>
      </c>
      <c r="B203" s="32" t="s">
        <v>493</v>
      </c>
      <c r="C203" s="52" t="s">
        <v>604</v>
      </c>
      <c r="D203" s="52" t="s">
        <v>628</v>
      </c>
      <c r="E203" s="52">
        <v>400</v>
      </c>
      <c r="F203" s="33"/>
      <c r="G203" s="42" t="s">
        <v>547</v>
      </c>
    </row>
    <row r="204" spans="1:7" s="91" customFormat="1" ht="11.25">
      <c r="A204" s="51">
        <v>240801</v>
      </c>
      <c r="B204" s="32" t="s">
        <v>493</v>
      </c>
      <c r="C204" s="52" t="s">
        <v>629</v>
      </c>
      <c r="D204" s="52" t="s">
        <v>314</v>
      </c>
      <c r="E204" s="52">
        <v>700</v>
      </c>
      <c r="F204" s="33"/>
      <c r="G204" s="42" t="s">
        <v>547</v>
      </c>
    </row>
    <row r="205" spans="1:7" s="91" customFormat="1" ht="11.25">
      <c r="A205" s="51">
        <v>240804</v>
      </c>
      <c r="B205" s="32" t="s">
        <v>493</v>
      </c>
      <c r="C205" s="52" t="s">
        <v>164</v>
      </c>
      <c r="D205" s="52" t="s">
        <v>269</v>
      </c>
      <c r="E205" s="52">
        <v>2000</v>
      </c>
      <c r="F205" s="33"/>
      <c r="G205" s="42" t="s">
        <v>547</v>
      </c>
    </row>
    <row r="206" spans="1:7" s="91" customFormat="1" ht="11.25">
      <c r="A206" s="51">
        <v>243801</v>
      </c>
      <c r="B206" s="32" t="s">
        <v>493</v>
      </c>
      <c r="C206" s="52" t="s">
        <v>605</v>
      </c>
      <c r="D206" s="52" t="s">
        <v>630</v>
      </c>
      <c r="E206" s="52">
        <v>400</v>
      </c>
      <c r="F206" s="33"/>
      <c r="G206" s="42" t="s">
        <v>548</v>
      </c>
    </row>
  </sheetData>
  <sheetProtection password="EE5D" sheet="1"/>
  <printOptions horizontalCentered="1"/>
  <pageMargins left="0.75" right="0.75" top="1" bottom="1" header="0.5" footer="0.5"/>
  <pageSetup horizontalDpi="600" verticalDpi="600" orientation="portrait" scale="70" r:id="rId3"/>
  <legacyDrawing r:id="rId2"/>
</worksheet>
</file>

<file path=xl/worksheets/sheet8.xml><?xml version="1.0" encoding="utf-8"?>
<worksheet xmlns="http://schemas.openxmlformats.org/spreadsheetml/2006/main" xmlns:r="http://schemas.openxmlformats.org/officeDocument/2006/relationships">
  <dimension ref="A1:EJ217"/>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3" max="3" width="22.421875" style="0" customWidth="1"/>
    <col min="32" max="32" width="13.57421875" style="0" customWidth="1"/>
    <col min="41" max="43" width="9.140625" style="169" customWidth="1"/>
    <col min="46" max="46" width="9.140625" style="169" customWidth="1"/>
    <col min="62" max="62" width="9.140625" style="174" customWidth="1"/>
  </cols>
  <sheetData>
    <row r="1" spans="1:140" s="181" customFormat="1" ht="15">
      <c r="A1" s="181" t="s">
        <v>333</v>
      </c>
      <c r="B1" s="181" t="s">
        <v>720</v>
      </c>
      <c r="C1" s="181" t="s">
        <v>334</v>
      </c>
      <c r="D1" s="181" t="s">
        <v>721</v>
      </c>
      <c r="E1" s="181" t="s">
        <v>722</v>
      </c>
      <c r="F1" s="181" t="s">
        <v>723</v>
      </c>
      <c r="G1" s="181" t="s">
        <v>724</v>
      </c>
      <c r="H1" s="181" t="s">
        <v>725</v>
      </c>
      <c r="I1" s="181" t="s">
        <v>726</v>
      </c>
      <c r="J1" s="181" t="s">
        <v>727</v>
      </c>
      <c r="K1" s="181" t="s">
        <v>728</v>
      </c>
      <c r="L1" s="181" t="s">
        <v>729</v>
      </c>
      <c r="M1" s="181" t="s">
        <v>730</v>
      </c>
      <c r="N1" s="181" t="s">
        <v>731</v>
      </c>
      <c r="O1" s="181" t="s">
        <v>732</v>
      </c>
      <c r="P1" s="181" t="s">
        <v>733</v>
      </c>
      <c r="Q1" s="181" t="s">
        <v>734</v>
      </c>
      <c r="R1" s="181" t="s">
        <v>735</v>
      </c>
      <c r="S1" s="181" t="s">
        <v>736</v>
      </c>
      <c r="T1" s="181" t="s">
        <v>717</v>
      </c>
      <c r="U1" s="181" t="s">
        <v>737</v>
      </c>
      <c r="V1" s="181" t="s">
        <v>738</v>
      </c>
      <c r="W1" s="181" t="s">
        <v>739</v>
      </c>
      <c r="X1" s="181" t="s">
        <v>740</v>
      </c>
      <c r="Y1" s="181" t="s">
        <v>741</v>
      </c>
      <c r="Z1" s="181" t="s">
        <v>742</v>
      </c>
      <c r="AA1" s="181" t="s">
        <v>743</v>
      </c>
      <c r="AB1" s="181" t="s">
        <v>744</v>
      </c>
      <c r="AC1" s="181" t="s">
        <v>745</v>
      </c>
      <c r="AD1" s="181" t="s">
        <v>746</v>
      </c>
      <c r="AE1" s="181" t="s">
        <v>747</v>
      </c>
      <c r="AF1" s="181" t="s">
        <v>748</v>
      </c>
      <c r="AG1" s="181" t="s">
        <v>749</v>
      </c>
      <c r="AH1" s="181" t="s">
        <v>750</v>
      </c>
      <c r="AI1" s="181" t="s">
        <v>751</v>
      </c>
      <c r="AJ1" s="181" t="s">
        <v>752</v>
      </c>
      <c r="AK1" s="181" t="s">
        <v>753</v>
      </c>
      <c r="AL1" s="181" t="s">
        <v>754</v>
      </c>
      <c r="AM1" s="181" t="s">
        <v>755</v>
      </c>
      <c r="AN1" s="181" t="s">
        <v>716</v>
      </c>
      <c r="AO1" s="169" t="s">
        <v>82</v>
      </c>
      <c r="AP1" s="169" t="s">
        <v>83</v>
      </c>
      <c r="AQ1" s="169" t="s">
        <v>756</v>
      </c>
      <c r="AR1" s="181" t="s">
        <v>672</v>
      </c>
      <c r="AS1" s="181" t="s">
        <v>15</v>
      </c>
      <c r="AT1" s="169" t="s">
        <v>757</v>
      </c>
      <c r="AU1" s="181" t="s">
        <v>758</v>
      </c>
      <c r="AV1" s="181" t="s">
        <v>759</v>
      </c>
      <c r="AW1" s="181" t="s">
        <v>760</v>
      </c>
      <c r="AX1" s="181" t="s">
        <v>761</v>
      </c>
      <c r="AY1" s="181" t="s">
        <v>762</v>
      </c>
      <c r="AZ1" s="181" t="s">
        <v>763</v>
      </c>
      <c r="BA1" s="181" t="s">
        <v>16</v>
      </c>
      <c r="BB1" s="181" t="s">
        <v>764</v>
      </c>
      <c r="BC1" s="181" t="s">
        <v>17</v>
      </c>
      <c r="BD1" s="181" t="s">
        <v>18</v>
      </c>
      <c r="BE1" s="181" t="s">
        <v>81</v>
      </c>
      <c r="BF1" s="181" t="s">
        <v>765</v>
      </c>
      <c r="BG1" s="181" t="s">
        <v>766</v>
      </c>
      <c r="BH1" s="181" t="s">
        <v>767</v>
      </c>
      <c r="BI1" s="181" t="s">
        <v>768</v>
      </c>
      <c r="BJ1" s="181" t="s">
        <v>769</v>
      </c>
      <c r="BK1" s="181" t="s">
        <v>770</v>
      </c>
      <c r="BL1" s="181" t="s">
        <v>771</v>
      </c>
      <c r="BM1" s="181" t="s">
        <v>499</v>
      </c>
      <c r="BN1" s="181" t="s">
        <v>80</v>
      </c>
      <c r="BO1" s="181" t="s">
        <v>772</v>
      </c>
      <c r="BP1" s="181" t="s">
        <v>773</v>
      </c>
      <c r="BQ1" s="181" t="s">
        <v>651</v>
      </c>
      <c r="BR1" s="181" t="s">
        <v>774</v>
      </c>
      <c r="BS1" s="181" t="s">
        <v>775</v>
      </c>
      <c r="BT1" s="181" t="s">
        <v>776</v>
      </c>
      <c r="BU1" s="181" t="s">
        <v>777</v>
      </c>
      <c r="BV1" s="181" t="s">
        <v>77</v>
      </c>
      <c r="BW1" s="181" t="s">
        <v>85</v>
      </c>
      <c r="BX1" s="181" t="s">
        <v>86</v>
      </c>
      <c r="BY1" s="181" t="s">
        <v>87</v>
      </c>
      <c r="BZ1" s="181" t="s">
        <v>88</v>
      </c>
      <c r="CA1" s="181" t="s">
        <v>89</v>
      </c>
      <c r="CB1" s="181" t="s">
        <v>90</v>
      </c>
      <c r="CC1" s="181" t="s">
        <v>778</v>
      </c>
      <c r="CD1" s="181" t="s">
        <v>779</v>
      </c>
      <c r="CE1" s="181" t="s">
        <v>780</v>
      </c>
      <c r="CF1" s="181" t="s">
        <v>781</v>
      </c>
      <c r="CG1" s="181" t="s">
        <v>782</v>
      </c>
      <c r="CH1" s="181" t="s">
        <v>783</v>
      </c>
      <c r="CI1" s="181" t="s">
        <v>784</v>
      </c>
      <c r="CJ1" s="181" t="s">
        <v>785</v>
      </c>
      <c r="CK1" s="181" t="s">
        <v>786</v>
      </c>
      <c r="CL1" s="181" t="s">
        <v>787</v>
      </c>
      <c r="CM1" s="181" t="s">
        <v>788</v>
      </c>
      <c r="CN1" s="181" t="s">
        <v>789</v>
      </c>
      <c r="CO1" s="181" t="s">
        <v>790</v>
      </c>
      <c r="CP1" s="181" t="s">
        <v>791</v>
      </c>
      <c r="CQ1" s="181" t="s">
        <v>792</v>
      </c>
      <c r="CR1" s="181" t="s">
        <v>658</v>
      </c>
      <c r="CS1" s="181" t="s">
        <v>793</v>
      </c>
      <c r="CT1" s="181" t="s">
        <v>794</v>
      </c>
      <c r="CU1" s="181" t="s">
        <v>652</v>
      </c>
      <c r="CV1" s="181" t="s">
        <v>795</v>
      </c>
      <c r="CW1" s="181" t="s">
        <v>796</v>
      </c>
      <c r="CX1" s="181" t="s">
        <v>797</v>
      </c>
      <c r="CY1" s="181" t="s">
        <v>798</v>
      </c>
      <c r="CZ1" s="181" t="s">
        <v>799</v>
      </c>
      <c r="DA1" s="181" t="s">
        <v>800</v>
      </c>
      <c r="DB1" s="181" t="s">
        <v>801</v>
      </c>
      <c r="DC1" s="181" t="s">
        <v>802</v>
      </c>
      <c r="DD1" s="181" t="s">
        <v>803</v>
      </c>
      <c r="DE1" s="181" t="s">
        <v>804</v>
      </c>
      <c r="DF1" s="181" t="s">
        <v>805</v>
      </c>
      <c r="DG1" s="181" t="s">
        <v>806</v>
      </c>
      <c r="DH1" s="181" t="s">
        <v>807</v>
      </c>
      <c r="DI1" s="181" t="s">
        <v>808</v>
      </c>
      <c r="DJ1" s="181" t="s">
        <v>809</v>
      </c>
      <c r="DK1" s="181" t="s">
        <v>810</v>
      </c>
      <c r="DL1" s="181" t="s">
        <v>811</v>
      </c>
      <c r="DM1" s="181" t="s">
        <v>812</v>
      </c>
      <c r="DN1" s="181" t="s">
        <v>813</v>
      </c>
      <c r="DO1" s="181" t="s">
        <v>814</v>
      </c>
      <c r="DP1" s="181" t="s">
        <v>815</v>
      </c>
      <c r="DQ1" s="181" t="s">
        <v>816</v>
      </c>
      <c r="DR1" s="181" t="s">
        <v>817</v>
      </c>
      <c r="DS1" s="181" t="s">
        <v>675</v>
      </c>
      <c r="DT1" s="181" t="s">
        <v>818</v>
      </c>
      <c r="DU1" s="181" t="s">
        <v>76</v>
      </c>
      <c r="DV1" s="181" t="s">
        <v>653</v>
      </c>
      <c r="DW1" s="181" t="s">
        <v>654</v>
      </c>
      <c r="DX1" s="181" t="s">
        <v>655</v>
      </c>
      <c r="DY1" s="181" t="s">
        <v>656</v>
      </c>
      <c r="DZ1" s="181" t="s">
        <v>657</v>
      </c>
      <c r="EA1" s="181" t="s">
        <v>659</v>
      </c>
      <c r="EB1" s="181" t="s">
        <v>819</v>
      </c>
      <c r="EC1" s="181" t="s">
        <v>820</v>
      </c>
      <c r="ED1" s="181" t="s">
        <v>660</v>
      </c>
      <c r="EE1" s="181" t="s">
        <v>661</v>
      </c>
      <c r="EF1" s="181" t="s">
        <v>700</v>
      </c>
      <c r="EG1" s="181" t="s">
        <v>662</v>
      </c>
      <c r="EH1" s="181" t="s">
        <v>821</v>
      </c>
      <c r="EI1" s="181" t="s">
        <v>822</v>
      </c>
      <c r="EJ1" s="181" t="s">
        <v>823</v>
      </c>
    </row>
    <row r="2" spans="1:140" s="181" customFormat="1" ht="15">
      <c r="A2" s="181">
        <v>1</v>
      </c>
      <c r="B2" s="181">
        <v>2</v>
      </c>
      <c r="C2" s="181">
        <v>3</v>
      </c>
      <c r="D2" s="181">
        <v>4</v>
      </c>
      <c r="E2" s="181">
        <v>5</v>
      </c>
      <c r="F2" s="181">
        <v>6</v>
      </c>
      <c r="G2" s="181">
        <v>7</v>
      </c>
      <c r="H2" s="181">
        <v>8</v>
      </c>
      <c r="I2" s="181">
        <v>9</v>
      </c>
      <c r="J2" s="181">
        <v>10</v>
      </c>
      <c r="K2" s="181">
        <v>11</v>
      </c>
      <c r="L2" s="181">
        <v>12</v>
      </c>
      <c r="M2" s="181">
        <v>13</v>
      </c>
      <c r="N2" s="181">
        <v>14</v>
      </c>
      <c r="O2" s="181">
        <v>15</v>
      </c>
      <c r="P2" s="181">
        <v>16</v>
      </c>
      <c r="Q2" s="181">
        <v>17</v>
      </c>
      <c r="R2" s="181">
        <v>18</v>
      </c>
      <c r="S2" s="181">
        <v>19</v>
      </c>
      <c r="T2" s="181">
        <v>20</v>
      </c>
      <c r="U2" s="181">
        <v>21</v>
      </c>
      <c r="V2" s="181">
        <v>22</v>
      </c>
      <c r="W2" s="181">
        <v>23</v>
      </c>
      <c r="X2" s="181">
        <v>24</v>
      </c>
      <c r="Y2" s="181">
        <v>25</v>
      </c>
      <c r="Z2" s="181">
        <v>26</v>
      </c>
      <c r="AA2" s="181">
        <v>27</v>
      </c>
      <c r="AB2" s="181">
        <v>28</v>
      </c>
      <c r="AC2" s="181">
        <v>29</v>
      </c>
      <c r="AD2" s="181">
        <v>30</v>
      </c>
      <c r="AE2" s="181">
        <v>31</v>
      </c>
      <c r="AF2" s="181">
        <v>32</v>
      </c>
      <c r="AG2" s="181">
        <v>33</v>
      </c>
      <c r="AH2" s="181">
        <v>34</v>
      </c>
      <c r="AI2" s="181">
        <v>35</v>
      </c>
      <c r="AJ2" s="181">
        <v>36</v>
      </c>
      <c r="AK2" s="181">
        <v>37</v>
      </c>
      <c r="AL2" s="181">
        <v>38</v>
      </c>
      <c r="AM2" s="181">
        <v>39</v>
      </c>
      <c r="AN2" s="181">
        <v>40</v>
      </c>
      <c r="AO2" s="169">
        <v>41</v>
      </c>
      <c r="AP2" s="169">
        <v>42</v>
      </c>
      <c r="AQ2" s="169">
        <v>43</v>
      </c>
      <c r="AR2" s="181">
        <v>44</v>
      </c>
      <c r="AS2" s="181">
        <v>45</v>
      </c>
      <c r="AT2" s="169">
        <v>46</v>
      </c>
      <c r="AU2" s="181">
        <v>47</v>
      </c>
      <c r="AV2" s="181">
        <v>48</v>
      </c>
      <c r="AW2" s="181">
        <v>49</v>
      </c>
      <c r="AX2" s="181">
        <v>50</v>
      </c>
      <c r="AY2" s="181">
        <v>51</v>
      </c>
      <c r="AZ2" s="181">
        <v>52</v>
      </c>
      <c r="BA2" s="181">
        <v>53</v>
      </c>
      <c r="BB2" s="181">
        <v>54</v>
      </c>
      <c r="BC2" s="181">
        <v>55</v>
      </c>
      <c r="BD2" s="181">
        <v>56</v>
      </c>
      <c r="BE2" s="181">
        <v>57</v>
      </c>
      <c r="BF2" s="181">
        <v>58</v>
      </c>
      <c r="BG2" s="181">
        <v>59</v>
      </c>
      <c r="BH2" s="181">
        <v>60</v>
      </c>
      <c r="BI2" s="181">
        <v>61</v>
      </c>
      <c r="BJ2" s="181">
        <v>62</v>
      </c>
      <c r="BK2" s="181">
        <v>63</v>
      </c>
      <c r="BL2" s="181">
        <v>64</v>
      </c>
      <c r="BM2" s="181">
        <v>65</v>
      </c>
      <c r="BN2" s="181">
        <v>66</v>
      </c>
      <c r="BO2" s="181">
        <v>67</v>
      </c>
      <c r="BP2" s="181">
        <v>68</v>
      </c>
      <c r="BQ2" s="181">
        <v>69</v>
      </c>
      <c r="BR2" s="181">
        <v>70</v>
      </c>
      <c r="BS2" s="181">
        <v>71</v>
      </c>
      <c r="BT2" s="181">
        <v>72</v>
      </c>
      <c r="BU2" s="181">
        <v>73</v>
      </c>
      <c r="BV2" s="181">
        <v>74</v>
      </c>
      <c r="BW2" s="181">
        <v>75</v>
      </c>
      <c r="BX2" s="181">
        <v>76</v>
      </c>
      <c r="BY2" s="181">
        <v>77</v>
      </c>
      <c r="BZ2" s="181">
        <v>78</v>
      </c>
      <c r="CA2" s="181">
        <v>79</v>
      </c>
      <c r="CB2" s="181">
        <v>80</v>
      </c>
      <c r="CC2" s="181">
        <v>81</v>
      </c>
      <c r="CD2" s="181">
        <v>82</v>
      </c>
      <c r="CE2" s="181">
        <v>83</v>
      </c>
      <c r="CF2" s="181">
        <v>84</v>
      </c>
      <c r="CG2" s="181">
        <v>85</v>
      </c>
      <c r="CH2" s="181">
        <v>86</v>
      </c>
      <c r="CI2" s="181">
        <v>87</v>
      </c>
      <c r="CJ2" s="181">
        <v>88</v>
      </c>
      <c r="CK2" s="181">
        <v>89</v>
      </c>
      <c r="CL2" s="181">
        <v>90</v>
      </c>
      <c r="CM2" s="181">
        <v>91</v>
      </c>
      <c r="CN2" s="181">
        <v>92</v>
      </c>
      <c r="CO2" s="181">
        <v>93</v>
      </c>
      <c r="CP2" s="181">
        <v>94</v>
      </c>
      <c r="CQ2" s="181">
        <v>95</v>
      </c>
      <c r="CR2" s="181">
        <v>96</v>
      </c>
      <c r="CS2" s="181">
        <v>97</v>
      </c>
      <c r="CT2" s="181">
        <v>98</v>
      </c>
      <c r="CU2" s="181">
        <v>99</v>
      </c>
      <c r="CV2" s="181">
        <v>100</v>
      </c>
      <c r="CW2" s="181">
        <v>101</v>
      </c>
      <c r="CX2" s="181">
        <v>102</v>
      </c>
      <c r="CY2" s="181">
        <v>103</v>
      </c>
      <c r="CZ2" s="181">
        <v>104</v>
      </c>
      <c r="DA2" s="181">
        <v>105</v>
      </c>
      <c r="DB2" s="181">
        <v>106</v>
      </c>
      <c r="DC2" s="181">
        <v>107</v>
      </c>
      <c r="DD2" s="181">
        <v>108</v>
      </c>
      <c r="DE2" s="181">
        <v>109</v>
      </c>
      <c r="DF2" s="181">
        <v>110</v>
      </c>
      <c r="DG2" s="181">
        <v>111</v>
      </c>
      <c r="DH2" s="181">
        <v>112</v>
      </c>
      <c r="DI2" s="181">
        <v>113</v>
      </c>
      <c r="DJ2" s="181">
        <v>114</v>
      </c>
      <c r="DK2" s="181">
        <v>115</v>
      </c>
      <c r="DL2" s="181">
        <v>116</v>
      </c>
      <c r="DM2" s="181">
        <v>117</v>
      </c>
      <c r="DN2" s="181">
        <v>118</v>
      </c>
      <c r="DO2" s="181">
        <v>119</v>
      </c>
      <c r="DP2" s="181">
        <v>120</v>
      </c>
      <c r="DQ2" s="181">
        <v>121</v>
      </c>
      <c r="DR2" s="181">
        <v>122</v>
      </c>
      <c r="DS2" s="181">
        <v>123</v>
      </c>
      <c r="DT2" s="181">
        <v>124</v>
      </c>
      <c r="DU2" s="181">
        <v>125</v>
      </c>
      <c r="DV2" s="181">
        <v>126</v>
      </c>
      <c r="DW2" s="181">
        <v>127</v>
      </c>
      <c r="DX2" s="181">
        <v>128</v>
      </c>
      <c r="DY2" s="181">
        <v>129</v>
      </c>
      <c r="DZ2" s="181">
        <v>130</v>
      </c>
      <c r="EA2" s="181">
        <v>131</v>
      </c>
      <c r="EB2" s="181">
        <v>132</v>
      </c>
      <c r="EC2" s="181">
        <v>133</v>
      </c>
      <c r="ED2" s="181">
        <v>134</v>
      </c>
      <c r="EE2" s="181">
        <v>135</v>
      </c>
      <c r="EF2" s="181">
        <v>136</v>
      </c>
      <c r="EG2" s="181">
        <v>137</v>
      </c>
      <c r="EH2" s="181">
        <v>138</v>
      </c>
      <c r="EI2" s="181">
        <v>139</v>
      </c>
      <c r="EJ2" s="181">
        <v>140</v>
      </c>
    </row>
    <row r="3" spans="1:140" s="181" customFormat="1" ht="12.75">
      <c r="A3" s="181">
        <v>0</v>
      </c>
      <c r="B3" s="181">
        <v>0</v>
      </c>
      <c r="C3" s="181" t="s">
        <v>718</v>
      </c>
      <c r="D3" s="181">
        <v>0</v>
      </c>
      <c r="E3" s="181">
        <v>0</v>
      </c>
      <c r="F3" s="181">
        <v>0</v>
      </c>
      <c r="G3" s="181">
        <v>0</v>
      </c>
      <c r="H3" s="181">
        <v>0</v>
      </c>
      <c r="I3" s="181">
        <v>0</v>
      </c>
      <c r="J3" s="181">
        <v>0</v>
      </c>
      <c r="K3" s="181">
        <v>0</v>
      </c>
      <c r="L3" s="181">
        <v>0</v>
      </c>
      <c r="M3" s="181">
        <v>0</v>
      </c>
      <c r="N3" s="181">
        <v>0</v>
      </c>
      <c r="O3" s="181">
        <v>0</v>
      </c>
      <c r="P3" s="181">
        <v>0</v>
      </c>
      <c r="Q3" s="181">
        <v>0</v>
      </c>
      <c r="R3" s="181">
        <v>0</v>
      </c>
      <c r="S3" s="181">
        <v>0</v>
      </c>
      <c r="T3" s="181">
        <v>0</v>
      </c>
      <c r="U3" s="181">
        <v>0</v>
      </c>
      <c r="V3" s="181">
        <v>0</v>
      </c>
      <c r="W3" s="181">
        <v>0</v>
      </c>
      <c r="X3" s="181">
        <v>0</v>
      </c>
      <c r="Y3" s="181">
        <v>0</v>
      </c>
      <c r="Z3" s="181">
        <v>0</v>
      </c>
      <c r="AA3" s="181">
        <v>0</v>
      </c>
      <c r="AB3" s="181">
        <v>0</v>
      </c>
      <c r="AC3" s="181">
        <v>0</v>
      </c>
      <c r="AD3" s="181">
        <v>0</v>
      </c>
      <c r="AE3" s="181">
        <v>0</v>
      </c>
      <c r="AF3" s="181">
        <v>0</v>
      </c>
      <c r="AG3" s="181">
        <v>0</v>
      </c>
      <c r="AH3" s="181">
        <v>0</v>
      </c>
      <c r="AI3" s="181">
        <v>0</v>
      </c>
      <c r="AJ3" s="181">
        <v>0</v>
      </c>
      <c r="AK3" s="181">
        <v>0</v>
      </c>
      <c r="AL3" s="181">
        <v>0</v>
      </c>
      <c r="AM3" s="181">
        <v>0</v>
      </c>
      <c r="AN3" s="181">
        <v>0</v>
      </c>
      <c r="AO3" s="181">
        <v>0</v>
      </c>
      <c r="AP3" s="181">
        <v>0</v>
      </c>
      <c r="AQ3" s="181">
        <v>0</v>
      </c>
      <c r="AR3" s="181">
        <v>0</v>
      </c>
      <c r="AS3" s="181">
        <v>0</v>
      </c>
      <c r="AT3" s="181">
        <v>0</v>
      </c>
      <c r="AU3" s="181">
        <v>0</v>
      </c>
      <c r="AV3" s="181">
        <v>0</v>
      </c>
      <c r="AW3" s="181">
        <v>0</v>
      </c>
      <c r="AX3" s="181">
        <v>0</v>
      </c>
      <c r="AY3" s="181">
        <v>0</v>
      </c>
      <c r="AZ3" s="181">
        <v>0</v>
      </c>
      <c r="BA3" s="181">
        <v>0</v>
      </c>
      <c r="BB3" s="181">
        <v>0</v>
      </c>
      <c r="BC3" s="181">
        <v>0</v>
      </c>
      <c r="BD3" s="181">
        <v>0</v>
      </c>
      <c r="BE3" s="181">
        <v>0</v>
      </c>
      <c r="BF3" s="181">
        <v>0</v>
      </c>
      <c r="BG3" s="181">
        <v>0</v>
      </c>
      <c r="BH3" s="181">
        <v>0</v>
      </c>
      <c r="BI3" s="181">
        <v>0</v>
      </c>
      <c r="BJ3" s="181">
        <v>0</v>
      </c>
      <c r="BK3" s="181">
        <v>0</v>
      </c>
      <c r="BL3" s="181">
        <v>0</v>
      </c>
      <c r="BM3" s="181">
        <v>0</v>
      </c>
      <c r="BN3" s="181">
        <v>0</v>
      </c>
      <c r="BO3" s="181">
        <v>0</v>
      </c>
      <c r="BP3" s="181">
        <v>0</v>
      </c>
      <c r="BQ3" s="181">
        <v>0</v>
      </c>
      <c r="BR3" s="181">
        <v>0</v>
      </c>
      <c r="BS3" s="181">
        <v>0</v>
      </c>
      <c r="BT3" s="181">
        <v>0</v>
      </c>
      <c r="BU3" s="181">
        <v>0</v>
      </c>
      <c r="BV3" s="181">
        <v>0</v>
      </c>
      <c r="BW3" s="181">
        <f aca="true" t="shared" si="0" ref="BW3:CB3">BW4</f>
        <v>4625.0302734</v>
      </c>
      <c r="BX3" s="181">
        <f t="shared" si="0"/>
        <v>4887.3251953</v>
      </c>
      <c r="BY3" s="181">
        <f t="shared" si="0"/>
        <v>4887.3251953</v>
      </c>
      <c r="BZ3" s="181">
        <f t="shared" si="0"/>
        <v>5931.625</v>
      </c>
      <c r="CA3" s="181">
        <f t="shared" si="0"/>
        <v>0.0520361328</v>
      </c>
      <c r="CB3" s="181">
        <f t="shared" si="0"/>
        <v>0.0413155273</v>
      </c>
      <c r="CC3" s="181">
        <v>0</v>
      </c>
      <c r="CD3" s="181">
        <v>0</v>
      </c>
      <c r="CE3" s="181">
        <v>0</v>
      </c>
      <c r="CF3" s="181">
        <v>0</v>
      </c>
      <c r="CG3" s="181">
        <v>0</v>
      </c>
      <c r="CH3" s="181">
        <v>0</v>
      </c>
      <c r="CI3" s="181">
        <v>0</v>
      </c>
      <c r="CJ3" s="181">
        <v>0</v>
      </c>
      <c r="CK3" s="181">
        <v>0</v>
      </c>
      <c r="CL3" s="181">
        <v>0</v>
      </c>
      <c r="CM3" s="181">
        <v>0</v>
      </c>
      <c r="CN3" s="181">
        <v>0</v>
      </c>
      <c r="CO3" s="181">
        <v>0</v>
      </c>
      <c r="CP3" s="181">
        <v>0</v>
      </c>
      <c r="CQ3" s="181">
        <v>0</v>
      </c>
      <c r="CR3" s="181">
        <v>0</v>
      </c>
      <c r="CS3" s="181">
        <v>0</v>
      </c>
      <c r="CT3" s="181">
        <v>0</v>
      </c>
      <c r="CU3" s="181">
        <v>0</v>
      </c>
      <c r="CV3" s="181">
        <v>0</v>
      </c>
      <c r="CW3" s="181">
        <v>0</v>
      </c>
      <c r="CX3" s="181">
        <v>0</v>
      </c>
      <c r="CY3" s="181">
        <v>0</v>
      </c>
      <c r="CZ3" s="181">
        <v>0</v>
      </c>
      <c r="DA3" s="181">
        <v>0</v>
      </c>
      <c r="DB3" s="181">
        <v>0</v>
      </c>
      <c r="DC3" s="181">
        <v>0</v>
      </c>
      <c r="DD3" s="181">
        <v>0</v>
      </c>
      <c r="DE3" s="181">
        <v>0</v>
      </c>
      <c r="DF3" s="181">
        <v>0</v>
      </c>
      <c r="DG3" s="181">
        <v>0</v>
      </c>
      <c r="DH3" s="181">
        <v>0</v>
      </c>
      <c r="DI3" s="181">
        <v>0</v>
      </c>
      <c r="DJ3" s="181">
        <v>0</v>
      </c>
      <c r="DK3" s="181">
        <v>0</v>
      </c>
      <c r="DL3" s="181">
        <v>0</v>
      </c>
      <c r="DM3" s="181">
        <v>0</v>
      </c>
      <c r="DN3" s="181">
        <v>0</v>
      </c>
      <c r="DO3" s="181">
        <v>0</v>
      </c>
      <c r="DP3" s="181">
        <v>0</v>
      </c>
      <c r="DQ3" s="181">
        <v>0</v>
      </c>
      <c r="DR3" s="181">
        <v>0</v>
      </c>
      <c r="DS3" s="181">
        <v>0</v>
      </c>
      <c r="DT3" s="181">
        <v>0</v>
      </c>
      <c r="DU3" s="181">
        <v>0</v>
      </c>
      <c r="DV3" s="181">
        <v>0</v>
      </c>
      <c r="DW3" s="181">
        <v>0</v>
      </c>
      <c r="DX3" s="181">
        <v>0</v>
      </c>
      <c r="DY3" s="181">
        <v>0</v>
      </c>
      <c r="DZ3" s="181">
        <v>0</v>
      </c>
      <c r="EA3" s="181">
        <v>0</v>
      </c>
      <c r="EB3" s="181">
        <v>0</v>
      </c>
      <c r="EC3" s="181">
        <v>0</v>
      </c>
      <c r="ED3" s="181">
        <v>0</v>
      </c>
      <c r="EE3" s="181">
        <v>0</v>
      </c>
      <c r="EF3" s="181">
        <v>0</v>
      </c>
      <c r="EG3" s="181">
        <v>0</v>
      </c>
      <c r="EH3" s="181">
        <v>0</v>
      </c>
      <c r="EI3" s="181">
        <v>0</v>
      </c>
      <c r="EJ3" s="181">
        <v>0</v>
      </c>
    </row>
    <row r="4" spans="1:140" ht="12.75">
      <c r="A4">
        <v>3801</v>
      </c>
      <c r="B4" t="s">
        <v>719</v>
      </c>
      <c r="C4" t="s">
        <v>447</v>
      </c>
      <c r="D4">
        <v>4</v>
      </c>
      <c r="E4">
        <v>1</v>
      </c>
      <c r="F4">
        <v>427.403</v>
      </c>
      <c r="G4">
        <v>0</v>
      </c>
      <c r="H4">
        <v>0</v>
      </c>
      <c r="I4">
        <v>0.822</v>
      </c>
      <c r="J4">
        <v>2.52</v>
      </c>
      <c r="K4">
        <v>0</v>
      </c>
      <c r="L4">
        <v>0</v>
      </c>
      <c r="M4">
        <v>0</v>
      </c>
      <c r="N4">
        <v>0</v>
      </c>
      <c r="O4">
        <v>0</v>
      </c>
      <c r="P4">
        <v>0</v>
      </c>
      <c r="Q4">
        <v>3.351</v>
      </c>
      <c r="R4">
        <v>21.427</v>
      </c>
      <c r="S4">
        <v>0</v>
      </c>
      <c r="T4">
        <v>234.5</v>
      </c>
      <c r="U4">
        <v>0</v>
      </c>
      <c r="V4">
        <v>0</v>
      </c>
      <c r="W4">
        <v>0</v>
      </c>
      <c r="X4">
        <v>0</v>
      </c>
      <c r="Y4">
        <v>0</v>
      </c>
      <c r="Z4">
        <v>0</v>
      </c>
      <c r="AA4">
        <v>0</v>
      </c>
      <c r="AB4">
        <v>0</v>
      </c>
      <c r="AC4">
        <v>0</v>
      </c>
      <c r="AD4">
        <v>0</v>
      </c>
      <c r="AE4">
        <v>0</v>
      </c>
      <c r="AF4">
        <v>0</v>
      </c>
      <c r="AG4">
        <v>0</v>
      </c>
      <c r="AH4">
        <v>0</v>
      </c>
      <c r="AI4">
        <v>427.403</v>
      </c>
      <c r="AJ4">
        <v>427.403</v>
      </c>
      <c r="AK4">
        <v>0</v>
      </c>
      <c r="AL4">
        <v>3.342</v>
      </c>
      <c r="AM4">
        <v>420.71</v>
      </c>
      <c r="AN4">
        <v>45.854</v>
      </c>
      <c r="AO4">
        <v>14.833</v>
      </c>
      <c r="AP4">
        <v>0.333</v>
      </c>
      <c r="AQ4">
        <v>0</v>
      </c>
      <c r="AR4">
        <v>0</v>
      </c>
      <c r="AS4" s="113">
        <v>12610</v>
      </c>
      <c r="AT4" s="113">
        <v>7500</v>
      </c>
      <c r="AU4">
        <v>0</v>
      </c>
      <c r="AV4">
        <v>0</v>
      </c>
      <c r="AW4" s="113">
        <v>12578</v>
      </c>
      <c r="AX4">
        <v>0</v>
      </c>
      <c r="AY4" s="113">
        <v>12578</v>
      </c>
      <c r="AZ4">
        <v>0</v>
      </c>
      <c r="BA4">
        <v>0</v>
      </c>
      <c r="BB4">
        <v>0</v>
      </c>
      <c r="BC4">
        <v>0</v>
      </c>
      <c r="BD4">
        <v>0</v>
      </c>
      <c r="BE4">
        <v>0</v>
      </c>
      <c r="BF4" s="113">
        <v>-58378</v>
      </c>
      <c r="BG4">
        <v>0</v>
      </c>
      <c r="BH4">
        <v>0</v>
      </c>
      <c r="BI4">
        <v>0</v>
      </c>
      <c r="BJ4">
        <v>0</v>
      </c>
      <c r="BK4">
        <v>314.855</v>
      </c>
      <c r="BL4">
        <v>3945</v>
      </c>
      <c r="BM4" s="113">
        <v>9474</v>
      </c>
      <c r="BN4">
        <v>0</v>
      </c>
      <c r="BO4" s="113">
        <v>2640539</v>
      </c>
      <c r="BP4">
        <v>482.721</v>
      </c>
      <c r="BQ4">
        <v>4999</v>
      </c>
      <c r="BR4" s="113">
        <v>2298557</v>
      </c>
      <c r="BS4">
        <v>5139</v>
      </c>
      <c r="BT4" s="113">
        <v>181966</v>
      </c>
      <c r="BU4">
        <v>0</v>
      </c>
      <c r="BV4" s="113">
        <v>58378</v>
      </c>
      <c r="BW4">
        <v>4625.0302734</v>
      </c>
      <c r="BX4">
        <v>4887.3251953</v>
      </c>
      <c r="BY4">
        <v>4887.3251953</v>
      </c>
      <c r="BZ4">
        <v>5931.625</v>
      </c>
      <c r="CA4">
        <v>0.0520361328</v>
      </c>
      <c r="CB4">
        <v>0.0413155273</v>
      </c>
      <c r="CC4">
        <v>11.67</v>
      </c>
      <c r="CD4">
        <v>0</v>
      </c>
      <c r="CE4">
        <v>0</v>
      </c>
      <c r="CF4">
        <v>2495493.9538</v>
      </c>
      <c r="CG4">
        <v>139806.62176</v>
      </c>
      <c r="CH4">
        <v>26834</v>
      </c>
      <c r="CI4">
        <v>0</v>
      </c>
      <c r="CJ4">
        <v>278193.2125</v>
      </c>
      <c r="CK4">
        <v>0</v>
      </c>
      <c r="CL4">
        <v>0</v>
      </c>
      <c r="CM4">
        <v>0</v>
      </c>
      <c r="CN4">
        <v>69222.06375</v>
      </c>
      <c r="CO4">
        <v>0</v>
      </c>
      <c r="CP4">
        <v>0</v>
      </c>
      <c r="CQ4">
        <v>0</v>
      </c>
      <c r="CR4" s="113">
        <v>3022160</v>
      </c>
      <c r="CS4">
        <v>0.9731658002</v>
      </c>
      <c r="CT4">
        <v>2928791</v>
      </c>
      <c r="CU4">
        <v>633.248</v>
      </c>
      <c r="CV4" s="113">
        <v>197612</v>
      </c>
      <c r="CW4" s="113">
        <v>83591</v>
      </c>
      <c r="CX4" s="113">
        <v>281203</v>
      </c>
      <c r="CY4">
        <v>3303362.8518</v>
      </c>
      <c r="CZ4">
        <v>5229</v>
      </c>
      <c r="DA4">
        <v>829.278</v>
      </c>
      <c r="DB4">
        <v>5262</v>
      </c>
      <c r="DC4">
        <v>987.721</v>
      </c>
      <c r="DD4">
        <v>5199</v>
      </c>
      <c r="DE4">
        <v>2304.818</v>
      </c>
      <c r="DF4">
        <v>5092</v>
      </c>
      <c r="DG4">
        <v>1334.117</v>
      </c>
      <c r="DH4">
        <v>5111</v>
      </c>
      <c r="DI4">
        <v>591.372</v>
      </c>
      <c r="DJ4">
        <v>5121</v>
      </c>
      <c r="DK4">
        <v>332.793</v>
      </c>
      <c r="DL4">
        <v>5121</v>
      </c>
      <c r="DM4">
        <v>1346.994</v>
      </c>
      <c r="DN4">
        <v>5150</v>
      </c>
      <c r="DO4">
        <v>1417.459</v>
      </c>
      <c r="DP4">
        <v>5106</v>
      </c>
      <c r="DQ4">
        <v>668.851</v>
      </c>
      <c r="DR4">
        <v>0</v>
      </c>
      <c r="DS4">
        <v>4971</v>
      </c>
      <c r="DT4">
        <v>2480523</v>
      </c>
      <c r="DU4">
        <v>5139</v>
      </c>
      <c r="DV4" s="113">
        <v>3165607</v>
      </c>
      <c r="DW4" s="113">
        <v>75990</v>
      </c>
      <c r="DX4" s="113">
        <v>3241597</v>
      </c>
      <c r="DY4">
        <v>0</v>
      </c>
      <c r="DZ4" s="113">
        <v>3251071</v>
      </c>
      <c r="EA4" s="113">
        <v>3475898</v>
      </c>
      <c r="EB4" s="113">
        <v>228911</v>
      </c>
      <c r="EC4">
        <v>0</v>
      </c>
      <c r="ED4" s="113">
        <v>228911</v>
      </c>
      <c r="EE4">
        <v>0</v>
      </c>
      <c r="EF4">
        <v>3251071</v>
      </c>
      <c r="EG4">
        <v>5134</v>
      </c>
      <c r="EH4">
        <v>178033</v>
      </c>
      <c r="EI4" s="113">
        <v>3481396</v>
      </c>
      <c r="EJ4" s="113">
        <v>3552352</v>
      </c>
    </row>
    <row r="5" spans="1:140" ht="12.75">
      <c r="A5">
        <v>13801</v>
      </c>
      <c r="B5" t="s">
        <v>719</v>
      </c>
      <c r="C5" t="s">
        <v>91</v>
      </c>
      <c r="D5">
        <v>4</v>
      </c>
      <c r="E5">
        <v>1</v>
      </c>
      <c r="F5">
        <v>342.517</v>
      </c>
      <c r="G5">
        <v>0.071</v>
      </c>
      <c r="H5">
        <v>0</v>
      </c>
      <c r="I5">
        <v>0.567</v>
      </c>
      <c r="J5">
        <v>6.811</v>
      </c>
      <c r="K5">
        <v>2.163</v>
      </c>
      <c r="L5">
        <v>0</v>
      </c>
      <c r="M5">
        <v>0</v>
      </c>
      <c r="N5">
        <v>0</v>
      </c>
      <c r="O5">
        <v>0</v>
      </c>
      <c r="P5">
        <v>0</v>
      </c>
      <c r="Q5">
        <v>0</v>
      </c>
      <c r="R5">
        <v>8.282</v>
      </c>
      <c r="S5">
        <v>12</v>
      </c>
      <c r="T5">
        <v>268.5</v>
      </c>
      <c r="U5">
        <v>0</v>
      </c>
      <c r="V5">
        <v>0</v>
      </c>
      <c r="W5">
        <v>0</v>
      </c>
      <c r="X5">
        <v>0</v>
      </c>
      <c r="Y5">
        <v>0</v>
      </c>
      <c r="Z5">
        <v>0</v>
      </c>
      <c r="AA5">
        <v>0</v>
      </c>
      <c r="AB5">
        <v>0</v>
      </c>
      <c r="AC5">
        <v>0</v>
      </c>
      <c r="AD5">
        <v>0</v>
      </c>
      <c r="AE5">
        <v>0</v>
      </c>
      <c r="AF5">
        <v>4.212</v>
      </c>
      <c r="AG5">
        <v>4.212</v>
      </c>
      <c r="AH5">
        <v>0</v>
      </c>
      <c r="AI5">
        <v>342.517</v>
      </c>
      <c r="AJ5">
        <v>342.517</v>
      </c>
      <c r="AK5">
        <v>4.212</v>
      </c>
      <c r="AL5">
        <v>9.612</v>
      </c>
      <c r="AM5">
        <v>332.905</v>
      </c>
      <c r="AN5">
        <v>0</v>
      </c>
      <c r="AO5">
        <v>35.167</v>
      </c>
      <c r="AP5">
        <v>4.75</v>
      </c>
      <c r="AQ5">
        <v>0</v>
      </c>
      <c r="AR5">
        <v>0</v>
      </c>
      <c r="AS5">
        <v>0</v>
      </c>
      <c r="AT5" s="113">
        <v>18771</v>
      </c>
      <c r="AU5">
        <v>0</v>
      </c>
      <c r="AV5">
        <v>0</v>
      </c>
      <c r="AW5" s="113">
        <v>10080</v>
      </c>
      <c r="AX5">
        <v>0</v>
      </c>
      <c r="AY5" s="113">
        <v>10080</v>
      </c>
      <c r="AZ5">
        <v>0</v>
      </c>
      <c r="BA5">
        <v>0</v>
      </c>
      <c r="BB5">
        <v>0</v>
      </c>
      <c r="BC5">
        <v>0</v>
      </c>
      <c r="BD5">
        <v>0</v>
      </c>
      <c r="BE5">
        <v>0</v>
      </c>
      <c r="BF5" s="113">
        <v>-60266</v>
      </c>
      <c r="BG5">
        <v>0</v>
      </c>
      <c r="BH5">
        <v>0</v>
      </c>
      <c r="BI5">
        <v>0</v>
      </c>
      <c r="BJ5">
        <v>0</v>
      </c>
      <c r="BK5">
        <v>318.736</v>
      </c>
      <c r="BL5">
        <v>3945</v>
      </c>
      <c r="BM5" s="113">
        <v>11274</v>
      </c>
      <c r="BN5">
        <v>0</v>
      </c>
      <c r="BO5" s="113">
        <v>2807340</v>
      </c>
      <c r="BP5">
        <v>504.535</v>
      </c>
      <c r="BQ5">
        <v>5082</v>
      </c>
      <c r="BR5" s="113">
        <v>2398005</v>
      </c>
      <c r="BS5">
        <v>5224</v>
      </c>
      <c r="BT5" s="113">
        <v>237860</v>
      </c>
      <c r="BU5">
        <v>0</v>
      </c>
      <c r="BV5" s="113">
        <v>60266</v>
      </c>
      <c r="BW5">
        <v>4625.0302734</v>
      </c>
      <c r="BX5">
        <v>4887.3251953</v>
      </c>
      <c r="BY5">
        <v>4887.3251953</v>
      </c>
      <c r="BZ5">
        <v>5931.625</v>
      </c>
      <c r="CA5">
        <v>0.0520361328</v>
      </c>
      <c r="CB5">
        <v>0.0413155273</v>
      </c>
      <c r="CC5">
        <v>30.112</v>
      </c>
      <c r="CD5">
        <v>0</v>
      </c>
      <c r="CE5">
        <v>0</v>
      </c>
      <c r="CF5">
        <v>1974667.6206</v>
      </c>
      <c r="CG5">
        <v>54038.290075</v>
      </c>
      <c r="CH5">
        <v>0</v>
      </c>
      <c r="CI5">
        <v>8541.54</v>
      </c>
      <c r="CJ5">
        <v>318528.2625</v>
      </c>
      <c r="CK5">
        <v>0</v>
      </c>
      <c r="CL5">
        <v>0</v>
      </c>
      <c r="CM5">
        <v>2498.40045</v>
      </c>
      <c r="CN5">
        <v>178613.092</v>
      </c>
      <c r="CO5">
        <v>0</v>
      </c>
      <c r="CP5">
        <v>0</v>
      </c>
      <c r="CQ5">
        <v>0</v>
      </c>
      <c r="CR5" s="113">
        <v>2536887</v>
      </c>
      <c r="CS5">
        <v>0.9731658002</v>
      </c>
      <c r="CT5">
        <v>2468812</v>
      </c>
      <c r="CU5">
        <v>533.794</v>
      </c>
      <c r="CV5" s="113">
        <v>166576</v>
      </c>
      <c r="CW5" s="113">
        <v>70462</v>
      </c>
      <c r="CX5" s="113">
        <v>237038</v>
      </c>
      <c r="CY5">
        <v>2773925.2057</v>
      </c>
      <c r="CZ5">
        <v>5229</v>
      </c>
      <c r="DA5">
        <v>829.278</v>
      </c>
      <c r="DB5">
        <v>5262</v>
      </c>
      <c r="DC5">
        <v>987.721</v>
      </c>
      <c r="DD5">
        <v>5199</v>
      </c>
      <c r="DE5">
        <v>2304.818</v>
      </c>
      <c r="DF5">
        <v>5092</v>
      </c>
      <c r="DG5">
        <v>1334.117</v>
      </c>
      <c r="DH5">
        <v>5111</v>
      </c>
      <c r="DI5">
        <v>591.372</v>
      </c>
      <c r="DJ5">
        <v>5121</v>
      </c>
      <c r="DK5">
        <v>332.793</v>
      </c>
      <c r="DL5">
        <v>5121</v>
      </c>
      <c r="DM5">
        <v>1346.994</v>
      </c>
      <c r="DN5">
        <v>5150</v>
      </c>
      <c r="DO5">
        <v>1417.459</v>
      </c>
      <c r="DP5">
        <v>5106</v>
      </c>
      <c r="DQ5">
        <v>668.851</v>
      </c>
      <c r="DR5">
        <v>0</v>
      </c>
      <c r="DS5">
        <v>4971</v>
      </c>
      <c r="DT5">
        <v>2635865</v>
      </c>
      <c r="DU5">
        <v>5224</v>
      </c>
      <c r="DV5" s="113">
        <v>2712741</v>
      </c>
      <c r="DW5" s="113">
        <v>64055</v>
      </c>
      <c r="DX5" s="113">
        <v>2776796</v>
      </c>
      <c r="DY5">
        <v>0</v>
      </c>
      <c r="DZ5" s="113">
        <v>2788070</v>
      </c>
      <c r="EA5" s="113">
        <v>2975368</v>
      </c>
      <c r="EB5" s="113">
        <v>251183</v>
      </c>
      <c r="EC5">
        <v>0</v>
      </c>
      <c r="ED5" s="113">
        <v>251183</v>
      </c>
      <c r="EE5">
        <v>0</v>
      </c>
      <c r="EF5">
        <v>2788070</v>
      </c>
      <c r="EG5">
        <v>5223</v>
      </c>
      <c r="EH5">
        <v>209688</v>
      </c>
      <c r="EI5" s="113">
        <v>2983613</v>
      </c>
      <c r="EJ5" s="113">
        <v>3053959</v>
      </c>
    </row>
    <row r="6" spans="1:140" ht="12.75">
      <c r="A6">
        <v>14801</v>
      </c>
      <c r="B6" t="s">
        <v>719</v>
      </c>
      <c r="C6" t="s">
        <v>92</v>
      </c>
      <c r="D6">
        <v>4</v>
      </c>
      <c r="E6">
        <v>1</v>
      </c>
      <c r="F6">
        <v>142.059</v>
      </c>
      <c r="G6">
        <v>0</v>
      </c>
      <c r="H6">
        <v>0</v>
      </c>
      <c r="I6">
        <v>0</v>
      </c>
      <c r="J6">
        <v>0</v>
      </c>
      <c r="K6">
        <v>0</v>
      </c>
      <c r="L6">
        <v>0</v>
      </c>
      <c r="M6">
        <v>0</v>
      </c>
      <c r="N6">
        <v>0</v>
      </c>
      <c r="O6">
        <v>0</v>
      </c>
      <c r="P6">
        <v>0</v>
      </c>
      <c r="Q6">
        <v>11.152</v>
      </c>
      <c r="R6">
        <v>25.438</v>
      </c>
      <c r="S6">
        <v>0</v>
      </c>
      <c r="T6">
        <v>124.3</v>
      </c>
      <c r="U6">
        <v>1.289</v>
      </c>
      <c r="V6">
        <v>0</v>
      </c>
      <c r="W6">
        <v>0</v>
      </c>
      <c r="X6">
        <v>0</v>
      </c>
      <c r="Y6">
        <v>0</v>
      </c>
      <c r="Z6">
        <v>0</v>
      </c>
      <c r="AA6">
        <v>0</v>
      </c>
      <c r="AB6">
        <v>0</v>
      </c>
      <c r="AC6">
        <v>0</v>
      </c>
      <c r="AD6">
        <v>0</v>
      </c>
      <c r="AE6">
        <v>0</v>
      </c>
      <c r="AF6">
        <v>0</v>
      </c>
      <c r="AG6">
        <v>0</v>
      </c>
      <c r="AH6">
        <v>0</v>
      </c>
      <c r="AI6">
        <v>142.059</v>
      </c>
      <c r="AJ6">
        <v>142.059</v>
      </c>
      <c r="AK6">
        <v>0</v>
      </c>
      <c r="AL6">
        <v>0</v>
      </c>
      <c r="AM6">
        <v>130.907</v>
      </c>
      <c r="AN6">
        <v>142.056</v>
      </c>
      <c r="AO6">
        <v>6</v>
      </c>
      <c r="AP6">
        <v>3</v>
      </c>
      <c r="AQ6">
        <v>10</v>
      </c>
      <c r="AR6">
        <v>0</v>
      </c>
      <c r="AS6" s="113">
        <v>39065</v>
      </c>
      <c r="AT6">
        <v>0</v>
      </c>
      <c r="AU6">
        <v>0</v>
      </c>
      <c r="AV6">
        <v>0</v>
      </c>
      <c r="AW6" s="113">
        <v>4181</v>
      </c>
      <c r="AX6">
        <v>0</v>
      </c>
      <c r="AY6" s="113">
        <v>4181</v>
      </c>
      <c r="AZ6">
        <v>0</v>
      </c>
      <c r="BA6">
        <v>0</v>
      </c>
      <c r="BB6">
        <v>0</v>
      </c>
      <c r="BC6">
        <v>0</v>
      </c>
      <c r="BD6">
        <v>0</v>
      </c>
      <c r="BE6">
        <v>0</v>
      </c>
      <c r="BF6" s="113">
        <v>-30129</v>
      </c>
      <c r="BG6">
        <v>0</v>
      </c>
      <c r="BH6">
        <v>0</v>
      </c>
      <c r="BI6">
        <v>0</v>
      </c>
      <c r="BJ6">
        <v>0</v>
      </c>
      <c r="BK6">
        <v>143.512</v>
      </c>
      <c r="BL6">
        <v>3945</v>
      </c>
      <c r="BM6" s="113">
        <v>5764</v>
      </c>
      <c r="BN6">
        <v>0</v>
      </c>
      <c r="BO6" s="113">
        <v>1413422</v>
      </c>
      <c r="BP6">
        <v>254.641</v>
      </c>
      <c r="BQ6">
        <v>5111</v>
      </c>
      <c r="BR6" s="113">
        <v>1250239</v>
      </c>
      <c r="BS6">
        <v>5254</v>
      </c>
      <c r="BT6" s="113">
        <v>87552</v>
      </c>
      <c r="BU6">
        <v>0</v>
      </c>
      <c r="BV6" s="113">
        <v>30129</v>
      </c>
      <c r="BW6">
        <v>4625.0302734</v>
      </c>
      <c r="BX6">
        <v>4887.3251953</v>
      </c>
      <c r="BY6">
        <v>4887.3251953</v>
      </c>
      <c r="BZ6">
        <v>5931.625</v>
      </c>
      <c r="CA6">
        <v>0.0520361328</v>
      </c>
      <c r="CB6">
        <v>0.0413155273</v>
      </c>
      <c r="CC6">
        <v>0</v>
      </c>
      <c r="CD6">
        <v>0</v>
      </c>
      <c r="CE6">
        <v>0</v>
      </c>
      <c r="CF6">
        <v>776491.23388</v>
      </c>
      <c r="CG6">
        <v>165977.54443</v>
      </c>
      <c r="CH6">
        <v>89302</v>
      </c>
      <c r="CI6">
        <v>0</v>
      </c>
      <c r="CJ6">
        <v>147460.1975</v>
      </c>
      <c r="CK6">
        <v>18426.533746</v>
      </c>
      <c r="CL6">
        <v>0</v>
      </c>
      <c r="CM6">
        <v>0</v>
      </c>
      <c r="CN6">
        <v>0</v>
      </c>
      <c r="CO6">
        <v>0</v>
      </c>
      <c r="CP6">
        <v>0</v>
      </c>
      <c r="CQ6">
        <v>0</v>
      </c>
      <c r="CR6" s="113">
        <v>1236723</v>
      </c>
      <c r="CS6">
        <v>0.9731658002</v>
      </c>
      <c r="CT6">
        <v>1165519</v>
      </c>
      <c r="CU6">
        <v>252.002</v>
      </c>
      <c r="CV6" s="113">
        <v>78640</v>
      </c>
      <c r="CW6" s="113">
        <v>33265</v>
      </c>
      <c r="CX6" s="113">
        <v>111905</v>
      </c>
      <c r="CY6">
        <v>1348627.5095</v>
      </c>
      <c r="CZ6">
        <v>5229</v>
      </c>
      <c r="DA6">
        <v>829.278</v>
      </c>
      <c r="DB6">
        <v>5262</v>
      </c>
      <c r="DC6">
        <v>987.721</v>
      </c>
      <c r="DD6">
        <v>5199</v>
      </c>
      <c r="DE6">
        <v>2304.818</v>
      </c>
      <c r="DF6">
        <v>5092</v>
      </c>
      <c r="DG6">
        <v>1334.117</v>
      </c>
      <c r="DH6">
        <v>5111</v>
      </c>
      <c r="DI6">
        <v>591.372</v>
      </c>
      <c r="DJ6">
        <v>5121</v>
      </c>
      <c r="DK6">
        <v>332.793</v>
      </c>
      <c r="DL6">
        <v>5121</v>
      </c>
      <c r="DM6">
        <v>1346.994</v>
      </c>
      <c r="DN6">
        <v>5150</v>
      </c>
      <c r="DO6">
        <v>1417.459</v>
      </c>
      <c r="DP6">
        <v>5106</v>
      </c>
      <c r="DQ6">
        <v>668.851</v>
      </c>
      <c r="DR6">
        <v>0</v>
      </c>
      <c r="DS6">
        <v>4971</v>
      </c>
      <c r="DT6">
        <v>1337791</v>
      </c>
      <c r="DU6">
        <v>5254</v>
      </c>
      <c r="DV6" s="113">
        <v>1287982</v>
      </c>
      <c r="DW6" s="113">
        <v>30240</v>
      </c>
      <c r="DX6" s="113">
        <v>1318222</v>
      </c>
      <c r="DY6">
        <v>0</v>
      </c>
      <c r="DZ6" s="113">
        <v>1323986</v>
      </c>
      <c r="EA6" s="113">
        <v>1412219</v>
      </c>
      <c r="EB6" s="113">
        <v>87263</v>
      </c>
      <c r="EC6">
        <v>0</v>
      </c>
      <c r="ED6" s="113">
        <v>87263</v>
      </c>
      <c r="EE6">
        <v>0</v>
      </c>
      <c r="EF6">
        <v>1323986</v>
      </c>
      <c r="EG6">
        <v>5254</v>
      </c>
      <c r="EH6">
        <v>57134</v>
      </c>
      <c r="EI6" s="113">
        <v>1405762</v>
      </c>
      <c r="EJ6" s="113">
        <v>1440071</v>
      </c>
    </row>
    <row r="7" spans="1:140" ht="12.75">
      <c r="A7">
        <v>14802</v>
      </c>
      <c r="B7" t="s">
        <v>719</v>
      </c>
      <c r="C7" t="s">
        <v>449</v>
      </c>
      <c r="D7">
        <v>4</v>
      </c>
      <c r="E7">
        <v>1</v>
      </c>
      <c r="F7">
        <v>62.146</v>
      </c>
      <c r="G7">
        <v>0</v>
      </c>
      <c r="H7">
        <v>0</v>
      </c>
      <c r="I7">
        <v>0</v>
      </c>
      <c r="J7">
        <v>0</v>
      </c>
      <c r="K7">
        <v>0</v>
      </c>
      <c r="L7">
        <v>0</v>
      </c>
      <c r="M7">
        <v>0</v>
      </c>
      <c r="N7">
        <v>0</v>
      </c>
      <c r="O7">
        <v>0</v>
      </c>
      <c r="P7">
        <v>0</v>
      </c>
      <c r="Q7">
        <v>3.791</v>
      </c>
      <c r="R7">
        <v>10.048</v>
      </c>
      <c r="S7">
        <v>0</v>
      </c>
      <c r="T7">
        <v>47.7</v>
      </c>
      <c r="U7">
        <v>0</v>
      </c>
      <c r="V7">
        <v>0</v>
      </c>
      <c r="W7">
        <v>0</v>
      </c>
      <c r="X7">
        <v>0</v>
      </c>
      <c r="Y7">
        <v>0</v>
      </c>
      <c r="Z7">
        <v>0</v>
      </c>
      <c r="AA7">
        <v>0</v>
      </c>
      <c r="AB7">
        <v>0</v>
      </c>
      <c r="AC7">
        <v>0</v>
      </c>
      <c r="AD7">
        <v>0</v>
      </c>
      <c r="AE7">
        <v>0</v>
      </c>
      <c r="AF7">
        <v>0</v>
      </c>
      <c r="AG7">
        <v>0</v>
      </c>
      <c r="AH7">
        <v>0</v>
      </c>
      <c r="AI7">
        <v>62.146</v>
      </c>
      <c r="AJ7">
        <v>62.146</v>
      </c>
      <c r="AK7">
        <v>0</v>
      </c>
      <c r="AL7">
        <v>0</v>
      </c>
      <c r="AM7">
        <v>58.355</v>
      </c>
      <c r="AN7">
        <v>62.144</v>
      </c>
      <c r="AO7">
        <v>9</v>
      </c>
      <c r="AP7">
        <v>2</v>
      </c>
      <c r="AQ7">
        <v>0</v>
      </c>
      <c r="AR7">
        <v>0</v>
      </c>
      <c r="AS7" s="113">
        <v>17090</v>
      </c>
      <c r="AT7" s="113">
        <v>5000</v>
      </c>
      <c r="AU7">
        <v>0</v>
      </c>
      <c r="AV7">
        <v>0</v>
      </c>
      <c r="AW7" s="113">
        <v>1829</v>
      </c>
      <c r="AX7">
        <v>0</v>
      </c>
      <c r="AY7" s="113">
        <v>1829</v>
      </c>
      <c r="AZ7">
        <v>0</v>
      </c>
      <c r="BA7">
        <v>0</v>
      </c>
      <c r="BB7">
        <v>0</v>
      </c>
      <c r="BC7">
        <v>0</v>
      </c>
      <c r="BD7">
        <v>0</v>
      </c>
      <c r="BE7">
        <v>0</v>
      </c>
      <c r="BF7" s="113">
        <v>-13117</v>
      </c>
      <c r="BG7">
        <v>0</v>
      </c>
      <c r="BH7">
        <v>0</v>
      </c>
      <c r="BI7">
        <v>0</v>
      </c>
      <c r="BJ7">
        <v>1.434</v>
      </c>
      <c r="BK7">
        <v>70.906</v>
      </c>
      <c r="BL7">
        <v>3945</v>
      </c>
      <c r="BM7" s="113">
        <v>2266</v>
      </c>
      <c r="BN7">
        <v>0</v>
      </c>
      <c r="BO7" s="113">
        <v>594606</v>
      </c>
      <c r="BP7">
        <v>105.417</v>
      </c>
      <c r="BQ7">
        <v>5173</v>
      </c>
      <c r="BR7" s="113">
        <v>519468</v>
      </c>
      <c r="BS7">
        <v>5314</v>
      </c>
      <c r="BT7" s="113">
        <v>40770</v>
      </c>
      <c r="BU7">
        <v>0</v>
      </c>
      <c r="BV7" s="113">
        <v>13117</v>
      </c>
      <c r="BW7">
        <v>4625.0302734</v>
      </c>
      <c r="BX7">
        <v>4887.3251953</v>
      </c>
      <c r="BY7">
        <v>4887.3251953</v>
      </c>
      <c r="BZ7">
        <v>5931.625</v>
      </c>
      <c r="CA7">
        <v>0.0520361328</v>
      </c>
      <c r="CB7">
        <v>0.0413155273</v>
      </c>
      <c r="CC7">
        <v>0</v>
      </c>
      <c r="CD7">
        <v>0</v>
      </c>
      <c r="CE7">
        <v>0</v>
      </c>
      <c r="CF7">
        <v>346139.97688</v>
      </c>
      <c r="CG7">
        <v>65561.0648</v>
      </c>
      <c r="CH7">
        <v>30429</v>
      </c>
      <c r="CI7">
        <v>0</v>
      </c>
      <c r="CJ7">
        <v>56587.7025</v>
      </c>
      <c r="CK7">
        <v>0</v>
      </c>
      <c r="CL7">
        <v>0</v>
      </c>
      <c r="CM7">
        <v>0</v>
      </c>
      <c r="CN7">
        <v>0</v>
      </c>
      <c r="CO7">
        <v>0</v>
      </c>
      <c r="CP7">
        <v>0</v>
      </c>
      <c r="CQ7">
        <v>0</v>
      </c>
      <c r="CR7" s="113">
        <v>515808</v>
      </c>
      <c r="CS7">
        <v>0.9731658002</v>
      </c>
      <c r="CT7">
        <v>485335</v>
      </c>
      <c r="CU7">
        <v>104.937</v>
      </c>
      <c r="CV7" s="113">
        <v>32747</v>
      </c>
      <c r="CW7" s="113">
        <v>13852</v>
      </c>
      <c r="CX7" s="113">
        <v>46599</v>
      </c>
      <c r="CY7">
        <v>562406.74418</v>
      </c>
      <c r="CZ7">
        <v>5229</v>
      </c>
      <c r="DA7">
        <v>829.278</v>
      </c>
      <c r="DB7">
        <v>5262</v>
      </c>
      <c r="DC7">
        <v>987.721</v>
      </c>
      <c r="DD7">
        <v>5199</v>
      </c>
      <c r="DE7">
        <v>2304.818</v>
      </c>
      <c r="DF7">
        <v>5092</v>
      </c>
      <c r="DG7">
        <v>1334.117</v>
      </c>
      <c r="DH7">
        <v>5111</v>
      </c>
      <c r="DI7">
        <v>591.372</v>
      </c>
      <c r="DJ7">
        <v>5121</v>
      </c>
      <c r="DK7">
        <v>332.793</v>
      </c>
      <c r="DL7">
        <v>5121</v>
      </c>
      <c r="DM7">
        <v>1346.994</v>
      </c>
      <c r="DN7">
        <v>5150</v>
      </c>
      <c r="DO7">
        <v>1417.459</v>
      </c>
      <c r="DP7">
        <v>5106</v>
      </c>
      <c r="DQ7">
        <v>668.851</v>
      </c>
      <c r="DR7">
        <v>0</v>
      </c>
      <c r="DS7">
        <v>4971</v>
      </c>
      <c r="DT7">
        <v>560238</v>
      </c>
      <c r="DU7">
        <v>5314</v>
      </c>
      <c r="DV7" s="113">
        <v>542839</v>
      </c>
      <c r="DW7" s="113">
        <v>12592</v>
      </c>
      <c r="DX7" s="113">
        <v>555431</v>
      </c>
      <c r="DY7">
        <v>0</v>
      </c>
      <c r="DZ7" s="113">
        <v>557697</v>
      </c>
      <c r="EA7" s="113">
        <v>594363</v>
      </c>
      <c r="EB7" s="113">
        <v>41889</v>
      </c>
      <c r="EC7">
        <v>0</v>
      </c>
      <c r="ED7" s="113">
        <v>41889</v>
      </c>
      <c r="EE7">
        <v>0</v>
      </c>
      <c r="EF7">
        <v>557697</v>
      </c>
      <c r="EG7">
        <v>5315</v>
      </c>
      <c r="EH7">
        <v>33772</v>
      </c>
      <c r="EI7" s="113">
        <v>596179</v>
      </c>
      <c r="EJ7" s="113">
        <v>611125</v>
      </c>
    </row>
    <row r="8" spans="1:140" ht="12.75">
      <c r="A8">
        <v>14803</v>
      </c>
      <c r="B8" t="s">
        <v>719</v>
      </c>
      <c r="C8" t="s">
        <v>352</v>
      </c>
      <c r="D8">
        <v>4</v>
      </c>
      <c r="E8">
        <v>1</v>
      </c>
      <c r="F8">
        <v>148.326</v>
      </c>
      <c r="G8">
        <v>0</v>
      </c>
      <c r="H8">
        <v>0</v>
      </c>
      <c r="I8">
        <v>0.387</v>
      </c>
      <c r="J8">
        <v>5.931</v>
      </c>
      <c r="K8">
        <v>0</v>
      </c>
      <c r="L8">
        <v>0</v>
      </c>
      <c r="M8">
        <v>0</v>
      </c>
      <c r="N8">
        <v>0</v>
      </c>
      <c r="O8">
        <v>0</v>
      </c>
      <c r="P8">
        <v>0</v>
      </c>
      <c r="Q8">
        <v>0.154</v>
      </c>
      <c r="R8">
        <v>1.809</v>
      </c>
      <c r="S8">
        <v>0</v>
      </c>
      <c r="T8">
        <v>145.2</v>
      </c>
      <c r="U8">
        <v>0</v>
      </c>
      <c r="V8">
        <v>0</v>
      </c>
      <c r="W8">
        <v>0</v>
      </c>
      <c r="X8">
        <v>0</v>
      </c>
      <c r="Y8">
        <v>0</v>
      </c>
      <c r="Z8">
        <v>0</v>
      </c>
      <c r="AA8">
        <v>0</v>
      </c>
      <c r="AB8">
        <v>0</v>
      </c>
      <c r="AC8">
        <v>0</v>
      </c>
      <c r="AD8">
        <v>0</v>
      </c>
      <c r="AE8">
        <v>0</v>
      </c>
      <c r="AF8">
        <v>0</v>
      </c>
      <c r="AG8">
        <v>0</v>
      </c>
      <c r="AH8">
        <v>0</v>
      </c>
      <c r="AI8">
        <v>148.326</v>
      </c>
      <c r="AJ8">
        <v>148.326</v>
      </c>
      <c r="AK8">
        <v>0</v>
      </c>
      <c r="AL8">
        <v>6.318</v>
      </c>
      <c r="AM8">
        <v>141.854</v>
      </c>
      <c r="AN8">
        <v>38.185</v>
      </c>
      <c r="AO8">
        <v>6.167</v>
      </c>
      <c r="AP8">
        <v>0.833</v>
      </c>
      <c r="AQ8">
        <v>0</v>
      </c>
      <c r="AR8">
        <v>0</v>
      </c>
      <c r="AS8" s="113">
        <v>10501</v>
      </c>
      <c r="AT8" s="113">
        <v>3291</v>
      </c>
      <c r="AU8">
        <v>0</v>
      </c>
      <c r="AV8">
        <v>0</v>
      </c>
      <c r="AW8" s="113">
        <v>4365</v>
      </c>
      <c r="AX8">
        <v>0</v>
      </c>
      <c r="AY8" s="113">
        <v>4365</v>
      </c>
      <c r="AZ8">
        <v>0</v>
      </c>
      <c r="BA8">
        <v>0</v>
      </c>
      <c r="BB8">
        <v>0</v>
      </c>
      <c r="BC8">
        <v>0</v>
      </c>
      <c r="BD8">
        <v>0</v>
      </c>
      <c r="BE8">
        <v>0</v>
      </c>
      <c r="BF8" s="113">
        <v>-27726</v>
      </c>
      <c r="BG8">
        <v>0</v>
      </c>
      <c r="BH8">
        <v>0</v>
      </c>
      <c r="BI8">
        <v>0</v>
      </c>
      <c r="BJ8">
        <v>0</v>
      </c>
      <c r="BK8">
        <v>141.782</v>
      </c>
      <c r="BL8">
        <v>3945</v>
      </c>
      <c r="BM8" s="113">
        <v>5162</v>
      </c>
      <c r="BN8">
        <v>0</v>
      </c>
      <c r="BO8" s="113">
        <v>1258553</v>
      </c>
      <c r="BP8">
        <v>229.102</v>
      </c>
      <c r="BQ8">
        <v>5042</v>
      </c>
      <c r="BR8" s="113">
        <v>1099221</v>
      </c>
      <c r="BS8">
        <v>5185</v>
      </c>
      <c r="BT8" s="113">
        <v>88566</v>
      </c>
      <c r="BU8">
        <v>0</v>
      </c>
      <c r="BV8" s="113">
        <v>27726</v>
      </c>
      <c r="BW8">
        <v>4625.0302734</v>
      </c>
      <c r="BX8">
        <v>4887.3251953</v>
      </c>
      <c r="BY8">
        <v>4887.3251953</v>
      </c>
      <c r="BZ8">
        <v>5931.625</v>
      </c>
      <c r="CA8">
        <v>0.0520361328</v>
      </c>
      <c r="CB8">
        <v>0.0413155273</v>
      </c>
      <c r="CC8">
        <v>19.728</v>
      </c>
      <c r="CD8">
        <v>0</v>
      </c>
      <c r="CE8">
        <v>0</v>
      </c>
      <c r="CF8">
        <v>841424.73275</v>
      </c>
      <c r="CG8">
        <v>11803.340588</v>
      </c>
      <c r="CH8">
        <v>1233</v>
      </c>
      <c r="CI8">
        <v>0</v>
      </c>
      <c r="CJ8">
        <v>172254.39</v>
      </c>
      <c r="CK8">
        <v>0</v>
      </c>
      <c r="CL8">
        <v>0</v>
      </c>
      <c r="CM8">
        <v>0</v>
      </c>
      <c r="CN8">
        <v>117019.098</v>
      </c>
      <c r="CO8">
        <v>0</v>
      </c>
      <c r="CP8">
        <v>0</v>
      </c>
      <c r="CQ8">
        <v>0</v>
      </c>
      <c r="CR8" s="113">
        <v>1154236</v>
      </c>
      <c r="CS8">
        <v>0.9731658002</v>
      </c>
      <c r="CT8">
        <v>1113043</v>
      </c>
      <c r="CU8">
        <v>240.656</v>
      </c>
      <c r="CV8" s="113">
        <v>75099</v>
      </c>
      <c r="CW8" s="113">
        <v>31767</v>
      </c>
      <c r="CX8" s="113">
        <v>106866</v>
      </c>
      <c r="CY8">
        <v>1261101.5613</v>
      </c>
      <c r="CZ8">
        <v>5229</v>
      </c>
      <c r="DA8">
        <v>829.278</v>
      </c>
      <c r="DB8">
        <v>5262</v>
      </c>
      <c r="DC8">
        <v>987.721</v>
      </c>
      <c r="DD8">
        <v>5199</v>
      </c>
      <c r="DE8">
        <v>2304.818</v>
      </c>
      <c r="DF8">
        <v>5092</v>
      </c>
      <c r="DG8">
        <v>1334.117</v>
      </c>
      <c r="DH8">
        <v>5111</v>
      </c>
      <c r="DI8">
        <v>591.372</v>
      </c>
      <c r="DJ8">
        <v>5121</v>
      </c>
      <c r="DK8">
        <v>332.793</v>
      </c>
      <c r="DL8">
        <v>5121</v>
      </c>
      <c r="DM8">
        <v>1346.994</v>
      </c>
      <c r="DN8">
        <v>5150</v>
      </c>
      <c r="DO8">
        <v>1417.459</v>
      </c>
      <c r="DP8">
        <v>5106</v>
      </c>
      <c r="DQ8">
        <v>668.851</v>
      </c>
      <c r="DR8">
        <v>0</v>
      </c>
      <c r="DS8">
        <v>4971</v>
      </c>
      <c r="DT8">
        <v>1187787</v>
      </c>
      <c r="DU8">
        <v>5185</v>
      </c>
      <c r="DV8" s="113">
        <v>1213388</v>
      </c>
      <c r="DW8" s="113">
        <v>28879</v>
      </c>
      <c r="DX8" s="113">
        <v>1242267</v>
      </c>
      <c r="DY8">
        <v>0</v>
      </c>
      <c r="DZ8" s="113">
        <v>1247429</v>
      </c>
      <c r="EA8" s="113">
        <v>1332031</v>
      </c>
      <c r="EB8" s="113">
        <v>93193</v>
      </c>
      <c r="EC8">
        <v>0</v>
      </c>
      <c r="ED8" s="113">
        <v>93193</v>
      </c>
      <c r="EE8">
        <v>0</v>
      </c>
      <c r="EF8">
        <v>1247429</v>
      </c>
      <c r="EG8">
        <v>5183</v>
      </c>
      <c r="EH8">
        <v>68758</v>
      </c>
      <c r="EI8" s="113">
        <v>1329860</v>
      </c>
      <c r="EJ8" s="113">
        <v>1361951</v>
      </c>
    </row>
    <row r="9" spans="1:140" ht="12.75">
      <c r="A9">
        <v>14804</v>
      </c>
      <c r="B9" t="s">
        <v>719</v>
      </c>
      <c r="C9" t="s">
        <v>150</v>
      </c>
      <c r="D9">
        <v>4</v>
      </c>
      <c r="E9">
        <v>1</v>
      </c>
      <c r="F9">
        <v>379.666</v>
      </c>
      <c r="G9">
        <v>0</v>
      </c>
      <c r="H9">
        <v>0.112</v>
      </c>
      <c r="I9">
        <v>0.304</v>
      </c>
      <c r="J9">
        <v>3.585</v>
      </c>
      <c r="K9">
        <v>0.093</v>
      </c>
      <c r="L9">
        <v>0</v>
      </c>
      <c r="M9">
        <v>0</v>
      </c>
      <c r="N9">
        <v>0</v>
      </c>
      <c r="O9">
        <v>0</v>
      </c>
      <c r="P9">
        <v>60.171</v>
      </c>
      <c r="Q9">
        <v>0</v>
      </c>
      <c r="R9">
        <v>7.736</v>
      </c>
      <c r="S9">
        <v>0</v>
      </c>
      <c r="T9">
        <v>122.7</v>
      </c>
      <c r="U9">
        <v>0</v>
      </c>
      <c r="V9">
        <v>0</v>
      </c>
      <c r="W9">
        <v>0</v>
      </c>
      <c r="X9">
        <v>0</v>
      </c>
      <c r="Y9">
        <v>0</v>
      </c>
      <c r="Z9">
        <v>0</v>
      </c>
      <c r="AA9">
        <v>0</v>
      </c>
      <c r="AB9">
        <v>0</v>
      </c>
      <c r="AC9">
        <v>0</v>
      </c>
      <c r="AD9">
        <v>0</v>
      </c>
      <c r="AE9">
        <v>0</v>
      </c>
      <c r="AF9">
        <v>0</v>
      </c>
      <c r="AG9">
        <v>0</v>
      </c>
      <c r="AH9">
        <v>0</v>
      </c>
      <c r="AI9">
        <v>379.666</v>
      </c>
      <c r="AJ9">
        <v>379.666</v>
      </c>
      <c r="AK9">
        <v>0</v>
      </c>
      <c r="AL9">
        <v>64.265</v>
      </c>
      <c r="AM9">
        <v>315.401</v>
      </c>
      <c r="AN9">
        <v>209.804</v>
      </c>
      <c r="AO9">
        <v>12.167</v>
      </c>
      <c r="AP9">
        <v>0</v>
      </c>
      <c r="AQ9">
        <v>0</v>
      </c>
      <c r="AR9">
        <v>0</v>
      </c>
      <c r="AS9" s="113">
        <v>57696</v>
      </c>
      <c r="AT9" s="113">
        <v>6083</v>
      </c>
      <c r="AU9">
        <v>0</v>
      </c>
      <c r="AV9">
        <v>0</v>
      </c>
      <c r="AW9" s="113">
        <v>11174</v>
      </c>
      <c r="AX9">
        <v>0</v>
      </c>
      <c r="AY9" s="113">
        <v>11174</v>
      </c>
      <c r="AZ9">
        <v>0</v>
      </c>
      <c r="BA9" s="113">
        <v>14083</v>
      </c>
      <c r="BB9">
        <v>0</v>
      </c>
      <c r="BC9">
        <v>0</v>
      </c>
      <c r="BD9">
        <v>0</v>
      </c>
      <c r="BE9" s="113">
        <v>14083</v>
      </c>
      <c r="BF9" s="113">
        <v>-62209</v>
      </c>
      <c r="BG9">
        <v>0</v>
      </c>
      <c r="BH9">
        <v>0</v>
      </c>
      <c r="BI9">
        <v>0</v>
      </c>
      <c r="BJ9">
        <v>0</v>
      </c>
      <c r="BK9">
        <v>207.35</v>
      </c>
      <c r="BL9">
        <v>3945</v>
      </c>
      <c r="BM9" s="113">
        <v>8046</v>
      </c>
      <c r="BN9">
        <v>0</v>
      </c>
      <c r="BO9" s="113">
        <v>2993271</v>
      </c>
      <c r="BP9">
        <v>531.961</v>
      </c>
      <c r="BQ9">
        <v>5134</v>
      </c>
      <c r="BR9" s="113">
        <v>2566485</v>
      </c>
      <c r="BS9">
        <v>5269</v>
      </c>
      <c r="BT9" s="113">
        <v>236484</v>
      </c>
      <c r="BU9">
        <v>0</v>
      </c>
      <c r="BV9" s="113">
        <v>62209</v>
      </c>
      <c r="BW9">
        <v>4625.0302734</v>
      </c>
      <c r="BX9">
        <v>4887.3251953</v>
      </c>
      <c r="BY9">
        <v>4887.3251953</v>
      </c>
      <c r="BZ9">
        <v>5931.625</v>
      </c>
      <c r="CA9">
        <v>0.0520361328</v>
      </c>
      <c r="CB9">
        <v>0.0413155273</v>
      </c>
      <c r="CC9">
        <v>253.574</v>
      </c>
      <c r="CD9">
        <v>0</v>
      </c>
      <c r="CE9">
        <v>0</v>
      </c>
      <c r="CF9">
        <v>1870840.4566</v>
      </c>
      <c r="CG9">
        <v>50475.7561</v>
      </c>
      <c r="CH9">
        <v>0</v>
      </c>
      <c r="CI9">
        <v>0</v>
      </c>
      <c r="CJ9">
        <v>145562.0775</v>
      </c>
      <c r="CK9">
        <v>0</v>
      </c>
      <c r="CL9">
        <v>0</v>
      </c>
      <c r="CM9">
        <v>0</v>
      </c>
      <c r="CN9">
        <v>1504105.8778</v>
      </c>
      <c r="CO9">
        <v>0</v>
      </c>
      <c r="CP9">
        <v>1427647.2315</v>
      </c>
      <c r="CQ9">
        <v>0</v>
      </c>
      <c r="CR9" s="113">
        <v>3642763</v>
      </c>
      <c r="CS9">
        <v>0.9731658002</v>
      </c>
      <c r="CT9">
        <v>3475160</v>
      </c>
      <c r="CU9">
        <v>751.381</v>
      </c>
      <c r="CV9" s="113">
        <v>234476</v>
      </c>
      <c r="CW9" s="113">
        <v>99185</v>
      </c>
      <c r="CX9" s="113">
        <v>333661</v>
      </c>
      <c r="CY9">
        <v>3976424.168</v>
      </c>
      <c r="CZ9">
        <v>5229</v>
      </c>
      <c r="DA9">
        <v>829.278</v>
      </c>
      <c r="DB9">
        <v>5262</v>
      </c>
      <c r="DC9">
        <v>987.721</v>
      </c>
      <c r="DD9">
        <v>5199</v>
      </c>
      <c r="DE9">
        <v>2304.818</v>
      </c>
      <c r="DF9">
        <v>5092</v>
      </c>
      <c r="DG9">
        <v>1334.117</v>
      </c>
      <c r="DH9">
        <v>5111</v>
      </c>
      <c r="DI9">
        <v>591.372</v>
      </c>
      <c r="DJ9">
        <v>5121</v>
      </c>
      <c r="DK9">
        <v>332.793</v>
      </c>
      <c r="DL9">
        <v>5121</v>
      </c>
      <c r="DM9">
        <v>1346.994</v>
      </c>
      <c r="DN9">
        <v>5150</v>
      </c>
      <c r="DO9">
        <v>1417.459</v>
      </c>
      <c r="DP9">
        <v>5106</v>
      </c>
      <c r="DQ9">
        <v>668.851</v>
      </c>
      <c r="DR9">
        <v>0</v>
      </c>
      <c r="DS9">
        <v>4971</v>
      </c>
      <c r="DT9">
        <v>2802969</v>
      </c>
      <c r="DU9">
        <v>5269</v>
      </c>
      <c r="DV9" s="113">
        <v>3857590</v>
      </c>
      <c r="DW9" s="113">
        <v>90166</v>
      </c>
      <c r="DX9" s="113">
        <v>3947756</v>
      </c>
      <c r="DY9" s="113">
        <v>14083</v>
      </c>
      <c r="DZ9" s="113">
        <v>3969885</v>
      </c>
      <c r="EA9" s="113">
        <v>4222010</v>
      </c>
      <c r="EB9" s="113">
        <v>327122</v>
      </c>
      <c r="EC9">
        <v>0</v>
      </c>
      <c r="ED9" s="113">
        <v>327122</v>
      </c>
      <c r="EE9">
        <v>0</v>
      </c>
      <c r="EF9">
        <v>3969885</v>
      </c>
      <c r="EG9">
        <v>5283</v>
      </c>
      <c r="EH9">
        <v>270996</v>
      </c>
      <c r="EI9" s="113">
        <v>4247420</v>
      </c>
      <c r="EJ9" s="113">
        <v>4320803</v>
      </c>
    </row>
    <row r="10" spans="1:140" ht="12.75">
      <c r="A10">
        <v>15801</v>
      </c>
      <c r="B10" t="s">
        <v>719</v>
      </c>
      <c r="C10" t="s">
        <v>355</v>
      </c>
      <c r="D10">
        <v>4</v>
      </c>
      <c r="E10">
        <v>1</v>
      </c>
      <c r="F10">
        <v>248.323</v>
      </c>
      <c r="G10">
        <v>0.033</v>
      </c>
      <c r="H10">
        <v>0</v>
      </c>
      <c r="I10">
        <v>0</v>
      </c>
      <c r="J10">
        <v>16.4</v>
      </c>
      <c r="K10">
        <v>0.25</v>
      </c>
      <c r="L10">
        <v>0</v>
      </c>
      <c r="M10">
        <v>0</v>
      </c>
      <c r="N10">
        <v>0</v>
      </c>
      <c r="O10">
        <v>0</v>
      </c>
      <c r="P10">
        <v>2.957</v>
      </c>
      <c r="Q10">
        <v>45.02</v>
      </c>
      <c r="R10">
        <v>4.523</v>
      </c>
      <c r="S10">
        <v>0</v>
      </c>
      <c r="T10">
        <v>306.8</v>
      </c>
      <c r="U10">
        <v>1.68</v>
      </c>
      <c r="V10">
        <v>0</v>
      </c>
      <c r="W10">
        <v>0</v>
      </c>
      <c r="X10">
        <v>0</v>
      </c>
      <c r="Y10">
        <v>0</v>
      </c>
      <c r="Z10">
        <v>0</v>
      </c>
      <c r="AA10">
        <v>0</v>
      </c>
      <c r="AB10">
        <v>0</v>
      </c>
      <c r="AC10">
        <v>0</v>
      </c>
      <c r="AD10">
        <v>0</v>
      </c>
      <c r="AE10">
        <v>0</v>
      </c>
      <c r="AF10">
        <v>0.755</v>
      </c>
      <c r="AG10">
        <v>0.755</v>
      </c>
      <c r="AH10">
        <v>0</v>
      </c>
      <c r="AI10">
        <v>248.323</v>
      </c>
      <c r="AJ10">
        <v>248.323</v>
      </c>
      <c r="AK10">
        <v>0.755</v>
      </c>
      <c r="AL10">
        <v>19.64</v>
      </c>
      <c r="AM10">
        <v>183.663</v>
      </c>
      <c r="AN10">
        <v>248.318</v>
      </c>
      <c r="AO10">
        <v>17.667</v>
      </c>
      <c r="AP10">
        <v>2</v>
      </c>
      <c r="AQ10">
        <v>0</v>
      </c>
      <c r="AR10">
        <v>0</v>
      </c>
      <c r="AS10" s="113">
        <v>68287</v>
      </c>
      <c r="AT10" s="113">
        <v>9333</v>
      </c>
      <c r="AU10">
        <v>0</v>
      </c>
      <c r="AV10">
        <v>0</v>
      </c>
      <c r="AW10" s="113">
        <v>7308</v>
      </c>
      <c r="AX10">
        <v>0</v>
      </c>
      <c r="AY10" s="113">
        <v>7308</v>
      </c>
      <c r="AZ10">
        <v>0</v>
      </c>
      <c r="BA10" s="113">
        <v>22439</v>
      </c>
      <c r="BB10">
        <v>0</v>
      </c>
      <c r="BC10">
        <v>0</v>
      </c>
      <c r="BD10">
        <v>0</v>
      </c>
      <c r="BE10" s="113">
        <v>22439</v>
      </c>
      <c r="BF10" s="113">
        <v>-60070</v>
      </c>
      <c r="BG10">
        <v>0</v>
      </c>
      <c r="BH10">
        <v>0</v>
      </c>
      <c r="BI10">
        <v>0</v>
      </c>
      <c r="BJ10">
        <v>0</v>
      </c>
      <c r="BK10">
        <v>255.226</v>
      </c>
      <c r="BL10">
        <v>3945</v>
      </c>
      <c r="BM10" s="113">
        <v>11659</v>
      </c>
      <c r="BN10" s="113">
        <v>30454</v>
      </c>
      <c r="BO10" s="113">
        <v>2783154</v>
      </c>
      <c r="BP10">
        <v>488.87</v>
      </c>
      <c r="BQ10">
        <v>5237</v>
      </c>
      <c r="BR10" s="113">
        <v>2422420</v>
      </c>
      <c r="BS10">
        <v>5381</v>
      </c>
      <c r="BT10" s="113">
        <v>208116</v>
      </c>
      <c r="BU10">
        <v>0</v>
      </c>
      <c r="BV10" s="113">
        <v>60070</v>
      </c>
      <c r="BW10">
        <v>4625.0302734</v>
      </c>
      <c r="BX10">
        <v>4887.3251953</v>
      </c>
      <c r="BY10">
        <v>4887.3251953</v>
      </c>
      <c r="BZ10">
        <v>5931.625</v>
      </c>
      <c r="CA10">
        <v>0.0520361328</v>
      </c>
      <c r="CB10">
        <v>0.0413155273</v>
      </c>
      <c r="CC10">
        <v>61.943</v>
      </c>
      <c r="CD10">
        <v>0</v>
      </c>
      <c r="CE10">
        <v>0</v>
      </c>
      <c r="CF10">
        <v>1089420.0424</v>
      </c>
      <c r="CG10">
        <v>29511.613863</v>
      </c>
      <c r="CH10">
        <v>360506</v>
      </c>
      <c r="CI10">
        <v>0</v>
      </c>
      <c r="CJ10">
        <v>363964.51</v>
      </c>
      <c r="CK10">
        <v>24015.9633</v>
      </c>
      <c r="CL10">
        <v>0</v>
      </c>
      <c r="CM10">
        <v>447.8376875</v>
      </c>
      <c r="CN10">
        <v>367422.64738</v>
      </c>
      <c r="CO10">
        <v>0</v>
      </c>
      <c r="CP10">
        <v>70159.2605</v>
      </c>
      <c r="CQ10">
        <v>0</v>
      </c>
      <c r="CR10" s="113">
        <v>2326015</v>
      </c>
      <c r="CS10">
        <v>0.9731658002</v>
      </c>
      <c r="CT10">
        <v>2175306</v>
      </c>
      <c r="CU10">
        <v>470.333</v>
      </c>
      <c r="CV10" s="113">
        <v>146772</v>
      </c>
      <c r="CW10" s="113">
        <v>62085</v>
      </c>
      <c r="CX10" s="113">
        <v>208857</v>
      </c>
      <c r="CY10">
        <v>2534871.6146</v>
      </c>
      <c r="CZ10">
        <v>5229</v>
      </c>
      <c r="DA10">
        <v>829.278</v>
      </c>
      <c r="DB10">
        <v>5262</v>
      </c>
      <c r="DC10">
        <v>987.721</v>
      </c>
      <c r="DD10">
        <v>5199</v>
      </c>
      <c r="DE10">
        <v>2304.818</v>
      </c>
      <c r="DF10">
        <v>5092</v>
      </c>
      <c r="DG10">
        <v>1334.117</v>
      </c>
      <c r="DH10">
        <v>5111</v>
      </c>
      <c r="DI10">
        <v>591.372</v>
      </c>
      <c r="DJ10">
        <v>5121</v>
      </c>
      <c r="DK10">
        <v>332.793</v>
      </c>
      <c r="DL10">
        <v>5121</v>
      </c>
      <c r="DM10">
        <v>1346.994</v>
      </c>
      <c r="DN10">
        <v>5150</v>
      </c>
      <c r="DO10">
        <v>1417.459</v>
      </c>
      <c r="DP10">
        <v>5106</v>
      </c>
      <c r="DQ10">
        <v>668.851</v>
      </c>
      <c r="DR10">
        <v>0</v>
      </c>
      <c r="DS10">
        <v>4971</v>
      </c>
      <c r="DT10">
        <v>2630536</v>
      </c>
      <c r="DU10">
        <v>5381</v>
      </c>
      <c r="DV10" s="113">
        <v>2463134</v>
      </c>
      <c r="DW10" s="113">
        <v>56440</v>
      </c>
      <c r="DX10" s="113">
        <v>2519574</v>
      </c>
      <c r="DY10" s="113">
        <v>-8015</v>
      </c>
      <c r="DZ10" s="113">
        <v>2523218</v>
      </c>
      <c r="EA10" s="113">
        <v>2695478</v>
      </c>
      <c r="EB10" s="113">
        <v>197203</v>
      </c>
      <c r="EC10">
        <v>0</v>
      </c>
      <c r="ED10" s="113">
        <v>197203</v>
      </c>
      <c r="EE10">
        <v>0</v>
      </c>
      <c r="EF10">
        <v>2523218</v>
      </c>
      <c r="EG10">
        <v>5365</v>
      </c>
      <c r="EH10">
        <v>146466</v>
      </c>
      <c r="EI10" s="113">
        <v>2681338</v>
      </c>
      <c r="EJ10" s="113">
        <v>2748716</v>
      </c>
    </row>
    <row r="11" spans="1:140" ht="12.75">
      <c r="A11">
        <v>15802</v>
      </c>
      <c r="B11" t="s">
        <v>719</v>
      </c>
      <c r="C11" t="s">
        <v>450</v>
      </c>
      <c r="D11">
        <v>4</v>
      </c>
      <c r="E11">
        <v>1</v>
      </c>
      <c r="F11">
        <v>836.137</v>
      </c>
      <c r="G11">
        <v>0</v>
      </c>
      <c r="H11">
        <v>0</v>
      </c>
      <c r="I11">
        <v>0.433</v>
      </c>
      <c r="J11">
        <v>4.45</v>
      </c>
      <c r="K11">
        <v>0</v>
      </c>
      <c r="L11">
        <v>0</v>
      </c>
      <c r="M11">
        <v>0</v>
      </c>
      <c r="N11">
        <v>0</v>
      </c>
      <c r="O11">
        <v>0</v>
      </c>
      <c r="P11">
        <v>0</v>
      </c>
      <c r="Q11">
        <v>2.251</v>
      </c>
      <c r="R11">
        <v>16.904</v>
      </c>
      <c r="S11">
        <v>30</v>
      </c>
      <c r="T11">
        <v>592.8</v>
      </c>
      <c r="U11">
        <v>1.762</v>
      </c>
      <c r="V11">
        <v>0</v>
      </c>
      <c r="W11">
        <v>0</v>
      </c>
      <c r="X11">
        <v>0</v>
      </c>
      <c r="Y11">
        <v>0</v>
      </c>
      <c r="Z11">
        <v>0</v>
      </c>
      <c r="AA11">
        <v>0</v>
      </c>
      <c r="AB11">
        <v>0</v>
      </c>
      <c r="AC11">
        <v>0</v>
      </c>
      <c r="AD11">
        <v>0</v>
      </c>
      <c r="AE11">
        <v>0</v>
      </c>
      <c r="AF11">
        <v>68.35</v>
      </c>
      <c r="AG11">
        <v>89.811</v>
      </c>
      <c r="AH11">
        <v>0</v>
      </c>
      <c r="AI11">
        <v>836.137</v>
      </c>
      <c r="AJ11">
        <v>836.137</v>
      </c>
      <c r="AK11">
        <v>68.35</v>
      </c>
      <c r="AL11">
        <v>4.883</v>
      </c>
      <c r="AM11">
        <v>829.003</v>
      </c>
      <c r="AN11">
        <v>170.774</v>
      </c>
      <c r="AO11">
        <v>27</v>
      </c>
      <c r="AP11">
        <v>2</v>
      </c>
      <c r="AQ11">
        <v>45</v>
      </c>
      <c r="AR11">
        <v>0</v>
      </c>
      <c r="AS11" s="113">
        <v>46963</v>
      </c>
      <c r="AT11">
        <v>0</v>
      </c>
      <c r="AU11">
        <v>0</v>
      </c>
      <c r="AV11">
        <v>0</v>
      </c>
      <c r="AW11" s="113">
        <v>24608</v>
      </c>
      <c r="AX11">
        <v>0</v>
      </c>
      <c r="AY11" s="113">
        <v>24608</v>
      </c>
      <c r="AZ11">
        <v>0</v>
      </c>
      <c r="BA11" s="113">
        <v>76136</v>
      </c>
      <c r="BB11">
        <v>0</v>
      </c>
      <c r="BC11">
        <v>0</v>
      </c>
      <c r="BD11">
        <v>0</v>
      </c>
      <c r="BE11" s="113">
        <v>76136</v>
      </c>
      <c r="BF11" s="113">
        <v>-104851</v>
      </c>
      <c r="BG11">
        <v>0</v>
      </c>
      <c r="BH11">
        <v>0</v>
      </c>
      <c r="BI11">
        <v>0</v>
      </c>
      <c r="BJ11">
        <v>0.775</v>
      </c>
      <c r="BK11">
        <v>562.536</v>
      </c>
      <c r="BL11">
        <v>3945</v>
      </c>
      <c r="BM11" s="113">
        <v>15410</v>
      </c>
      <c r="BN11" s="113">
        <v>78951</v>
      </c>
      <c r="BO11" s="113">
        <v>4904758</v>
      </c>
      <c r="BP11">
        <v>863.886</v>
      </c>
      <c r="BQ11">
        <v>5219</v>
      </c>
      <c r="BR11" s="113">
        <v>4232229</v>
      </c>
      <c r="BS11">
        <v>5357</v>
      </c>
      <c r="BT11" s="113">
        <v>395468</v>
      </c>
      <c r="BU11">
        <v>0</v>
      </c>
      <c r="BV11" s="113">
        <v>104851</v>
      </c>
      <c r="BW11">
        <v>4625.0302734</v>
      </c>
      <c r="BX11">
        <v>4887.3251953</v>
      </c>
      <c r="BY11">
        <v>4887.3251953</v>
      </c>
      <c r="BZ11">
        <v>5931.625</v>
      </c>
      <c r="CA11">
        <v>0.0520361328</v>
      </c>
      <c r="CB11">
        <v>0.0413155273</v>
      </c>
      <c r="CC11">
        <v>15.515</v>
      </c>
      <c r="CD11">
        <v>0</v>
      </c>
      <c r="CE11">
        <v>0</v>
      </c>
      <c r="CF11">
        <v>4917334.9199</v>
      </c>
      <c r="CG11">
        <v>110295.0079</v>
      </c>
      <c r="CH11">
        <v>18064</v>
      </c>
      <c r="CI11">
        <v>21353.85</v>
      </c>
      <c r="CJ11">
        <v>703253.46</v>
      </c>
      <c r="CK11">
        <v>25188.171033</v>
      </c>
      <c r="CL11">
        <v>0</v>
      </c>
      <c r="CM11">
        <v>40542.656875</v>
      </c>
      <c r="CN11">
        <v>92029.161875</v>
      </c>
      <c r="CO11">
        <v>0</v>
      </c>
      <c r="CP11">
        <v>0</v>
      </c>
      <c r="CQ11">
        <v>0</v>
      </c>
      <c r="CR11" s="113">
        <v>6051160</v>
      </c>
      <c r="CS11">
        <v>0.9731658002</v>
      </c>
      <c r="CT11">
        <v>5768986</v>
      </c>
      <c r="CU11">
        <v>1247.34</v>
      </c>
      <c r="CV11" s="113">
        <v>389246</v>
      </c>
      <c r="CW11" s="113">
        <v>164653</v>
      </c>
      <c r="CX11" s="113">
        <v>553899</v>
      </c>
      <c r="CY11">
        <v>6605059.2276</v>
      </c>
      <c r="CZ11">
        <v>5229</v>
      </c>
      <c r="DA11">
        <v>829.278</v>
      </c>
      <c r="DB11">
        <v>5262</v>
      </c>
      <c r="DC11">
        <v>987.721</v>
      </c>
      <c r="DD11">
        <v>5199</v>
      </c>
      <c r="DE11">
        <v>2304.818</v>
      </c>
      <c r="DF11">
        <v>5092</v>
      </c>
      <c r="DG11">
        <v>1334.117</v>
      </c>
      <c r="DH11">
        <v>5111</v>
      </c>
      <c r="DI11">
        <v>591.372</v>
      </c>
      <c r="DJ11">
        <v>5121</v>
      </c>
      <c r="DK11">
        <v>332.793</v>
      </c>
      <c r="DL11">
        <v>5121</v>
      </c>
      <c r="DM11">
        <v>1346.994</v>
      </c>
      <c r="DN11">
        <v>5150</v>
      </c>
      <c r="DO11">
        <v>1417.459</v>
      </c>
      <c r="DP11">
        <v>5106</v>
      </c>
      <c r="DQ11">
        <v>668.851</v>
      </c>
      <c r="DR11">
        <v>0</v>
      </c>
      <c r="DS11">
        <v>4971</v>
      </c>
      <c r="DT11">
        <v>4627697</v>
      </c>
      <c r="DU11">
        <v>5357</v>
      </c>
      <c r="DV11" s="113">
        <v>6509867</v>
      </c>
      <c r="DW11" s="113">
        <v>149681</v>
      </c>
      <c r="DX11" s="113">
        <v>6659548</v>
      </c>
      <c r="DY11" s="113">
        <v>-2815</v>
      </c>
      <c r="DZ11" s="113">
        <v>6672143</v>
      </c>
      <c r="EA11" s="113">
        <v>7118569</v>
      </c>
      <c r="EB11" s="113">
        <v>620983</v>
      </c>
      <c r="EC11">
        <v>0</v>
      </c>
      <c r="ED11" s="113">
        <v>620983</v>
      </c>
      <c r="EE11">
        <v>0</v>
      </c>
      <c r="EF11">
        <v>6672143</v>
      </c>
      <c r="EG11">
        <v>5349</v>
      </c>
      <c r="EH11">
        <v>516132</v>
      </c>
      <c r="EI11" s="113">
        <v>7121191</v>
      </c>
      <c r="EJ11" s="113">
        <v>7250650</v>
      </c>
    </row>
    <row r="12" spans="1:140" ht="12.75">
      <c r="A12">
        <v>15803</v>
      </c>
      <c r="B12" t="s">
        <v>719</v>
      </c>
      <c r="C12" t="s">
        <v>93</v>
      </c>
      <c r="D12">
        <v>4</v>
      </c>
      <c r="E12">
        <v>1</v>
      </c>
      <c r="F12">
        <v>447.429</v>
      </c>
      <c r="G12">
        <v>0</v>
      </c>
      <c r="H12">
        <v>0</v>
      </c>
      <c r="I12">
        <v>0.493</v>
      </c>
      <c r="J12">
        <v>0</v>
      </c>
      <c r="K12">
        <v>0</v>
      </c>
      <c r="L12">
        <v>0</v>
      </c>
      <c r="M12">
        <v>0</v>
      </c>
      <c r="N12">
        <v>0</v>
      </c>
      <c r="O12">
        <v>0</v>
      </c>
      <c r="P12">
        <v>0</v>
      </c>
      <c r="Q12">
        <v>0</v>
      </c>
      <c r="R12">
        <v>20.784</v>
      </c>
      <c r="S12">
        <v>0</v>
      </c>
      <c r="T12">
        <v>428.2</v>
      </c>
      <c r="U12">
        <v>0</v>
      </c>
      <c r="V12">
        <v>0</v>
      </c>
      <c r="W12">
        <v>0</v>
      </c>
      <c r="X12">
        <v>0</v>
      </c>
      <c r="Y12">
        <v>0</v>
      </c>
      <c r="Z12">
        <v>0</v>
      </c>
      <c r="AA12">
        <v>0</v>
      </c>
      <c r="AB12">
        <v>0</v>
      </c>
      <c r="AC12">
        <v>0</v>
      </c>
      <c r="AD12">
        <v>0</v>
      </c>
      <c r="AE12">
        <v>0</v>
      </c>
      <c r="AF12">
        <v>36.623</v>
      </c>
      <c r="AG12">
        <v>36.623</v>
      </c>
      <c r="AH12">
        <v>0</v>
      </c>
      <c r="AI12">
        <v>447.429</v>
      </c>
      <c r="AJ12">
        <v>447.429</v>
      </c>
      <c r="AK12">
        <v>36.623</v>
      </c>
      <c r="AL12">
        <v>0.493</v>
      </c>
      <c r="AM12">
        <v>446.936</v>
      </c>
      <c r="AN12">
        <v>22.574</v>
      </c>
      <c r="AO12">
        <v>42</v>
      </c>
      <c r="AP12">
        <v>1</v>
      </c>
      <c r="AQ12">
        <v>31</v>
      </c>
      <c r="AR12">
        <v>0</v>
      </c>
      <c r="AS12" s="113">
        <v>6208</v>
      </c>
      <c r="AT12">
        <v>0</v>
      </c>
      <c r="AU12">
        <v>0</v>
      </c>
      <c r="AV12">
        <v>0</v>
      </c>
      <c r="AW12" s="113">
        <v>13168</v>
      </c>
      <c r="AX12">
        <v>0</v>
      </c>
      <c r="AY12" s="113">
        <v>13168</v>
      </c>
      <c r="AZ12">
        <v>0</v>
      </c>
      <c r="BA12" s="113">
        <v>92786</v>
      </c>
      <c r="BB12">
        <v>0</v>
      </c>
      <c r="BC12">
        <v>0</v>
      </c>
      <c r="BD12">
        <v>0</v>
      </c>
      <c r="BE12" s="113">
        <v>92786</v>
      </c>
      <c r="BF12" s="113">
        <v>-77148</v>
      </c>
      <c r="BG12">
        <v>0</v>
      </c>
      <c r="BH12">
        <v>0</v>
      </c>
      <c r="BI12">
        <v>0</v>
      </c>
      <c r="BJ12">
        <v>0</v>
      </c>
      <c r="BK12">
        <v>412.825</v>
      </c>
      <c r="BL12">
        <v>3945</v>
      </c>
      <c r="BM12" s="113">
        <v>13708</v>
      </c>
      <c r="BN12" s="113">
        <v>140494</v>
      </c>
      <c r="BO12" s="113">
        <v>3611728</v>
      </c>
      <c r="BP12">
        <v>638.166</v>
      </c>
      <c r="BQ12">
        <v>5215</v>
      </c>
      <c r="BR12" s="113">
        <v>3178622</v>
      </c>
      <c r="BS12">
        <v>5356</v>
      </c>
      <c r="BT12" s="113">
        <v>239702</v>
      </c>
      <c r="BU12">
        <v>0</v>
      </c>
      <c r="BV12" s="113">
        <v>77148</v>
      </c>
      <c r="BW12">
        <v>4625.0302734</v>
      </c>
      <c r="BX12">
        <v>4887.3251953</v>
      </c>
      <c r="BY12">
        <v>4887.3251953</v>
      </c>
      <c r="BZ12">
        <v>5931.625</v>
      </c>
      <c r="CA12">
        <v>0.0520361328</v>
      </c>
      <c r="CB12">
        <v>0.0413155273</v>
      </c>
      <c r="CC12">
        <v>2.465</v>
      </c>
      <c r="CD12">
        <v>0</v>
      </c>
      <c r="CE12">
        <v>0</v>
      </c>
      <c r="CF12">
        <v>2651056.751</v>
      </c>
      <c r="CG12">
        <v>135611.1834</v>
      </c>
      <c r="CH12">
        <v>0</v>
      </c>
      <c r="CI12">
        <v>0</v>
      </c>
      <c r="CJ12">
        <v>507984.365</v>
      </c>
      <c r="CK12">
        <v>0</v>
      </c>
      <c r="CL12">
        <v>0</v>
      </c>
      <c r="CM12">
        <v>21723.390238</v>
      </c>
      <c r="CN12">
        <v>14621.455625</v>
      </c>
      <c r="CO12">
        <v>0</v>
      </c>
      <c r="CP12">
        <v>0</v>
      </c>
      <c r="CQ12">
        <v>0</v>
      </c>
      <c r="CR12" s="113">
        <v>3429991</v>
      </c>
      <c r="CS12">
        <v>0.9731658002</v>
      </c>
      <c r="CT12">
        <v>3241613</v>
      </c>
      <c r="CU12">
        <v>700.885</v>
      </c>
      <c r="CV12" s="113">
        <v>218719</v>
      </c>
      <c r="CW12" s="113">
        <v>92519</v>
      </c>
      <c r="CX12" s="113">
        <v>311238</v>
      </c>
      <c r="CY12">
        <v>3741229.1453</v>
      </c>
      <c r="CZ12">
        <v>5229</v>
      </c>
      <c r="DA12">
        <v>829.278</v>
      </c>
      <c r="DB12">
        <v>5262</v>
      </c>
      <c r="DC12">
        <v>987.721</v>
      </c>
      <c r="DD12">
        <v>5199</v>
      </c>
      <c r="DE12">
        <v>2304.818</v>
      </c>
      <c r="DF12">
        <v>5092</v>
      </c>
      <c r="DG12">
        <v>1334.117</v>
      </c>
      <c r="DH12">
        <v>5111</v>
      </c>
      <c r="DI12">
        <v>591.372</v>
      </c>
      <c r="DJ12">
        <v>5121</v>
      </c>
      <c r="DK12">
        <v>332.793</v>
      </c>
      <c r="DL12">
        <v>5121</v>
      </c>
      <c r="DM12">
        <v>1346.994</v>
      </c>
      <c r="DN12">
        <v>5150</v>
      </c>
      <c r="DO12">
        <v>1417.459</v>
      </c>
      <c r="DP12">
        <v>5106</v>
      </c>
      <c r="DQ12">
        <v>668.851</v>
      </c>
      <c r="DR12">
        <v>0</v>
      </c>
      <c r="DS12">
        <v>4971</v>
      </c>
      <c r="DT12">
        <v>3418324</v>
      </c>
      <c r="DU12">
        <v>5356</v>
      </c>
      <c r="DV12" s="113">
        <v>3655115</v>
      </c>
      <c r="DW12" s="113">
        <v>84106</v>
      </c>
      <c r="DX12" s="113">
        <v>3739221</v>
      </c>
      <c r="DY12" s="113">
        <v>-47708</v>
      </c>
      <c r="DZ12" s="113">
        <v>3705221</v>
      </c>
      <c r="EA12" s="113">
        <v>3999250</v>
      </c>
      <c r="EB12" s="113">
        <v>275230</v>
      </c>
      <c r="EC12">
        <v>0</v>
      </c>
      <c r="ED12" s="113">
        <v>275230</v>
      </c>
      <c r="EE12">
        <v>0</v>
      </c>
      <c r="EF12">
        <v>3705221</v>
      </c>
      <c r="EG12">
        <v>5286</v>
      </c>
      <c r="EH12">
        <v>198082</v>
      </c>
      <c r="EI12" s="113">
        <v>3939311</v>
      </c>
      <c r="EJ12" s="113">
        <v>4029627</v>
      </c>
    </row>
    <row r="13" spans="1:140" ht="12.75">
      <c r="A13">
        <v>15805</v>
      </c>
      <c r="B13" t="s">
        <v>719</v>
      </c>
      <c r="C13" t="s">
        <v>451</v>
      </c>
      <c r="D13">
        <v>4</v>
      </c>
      <c r="E13">
        <v>1</v>
      </c>
      <c r="F13">
        <v>584.099</v>
      </c>
      <c r="G13">
        <v>0.077</v>
      </c>
      <c r="H13">
        <v>0</v>
      </c>
      <c r="I13">
        <v>1.108</v>
      </c>
      <c r="J13">
        <v>5.009</v>
      </c>
      <c r="K13">
        <v>1.135</v>
      </c>
      <c r="L13">
        <v>0</v>
      </c>
      <c r="M13">
        <v>0</v>
      </c>
      <c r="N13">
        <v>0</v>
      </c>
      <c r="O13">
        <v>0</v>
      </c>
      <c r="P13">
        <v>0</v>
      </c>
      <c r="Q13">
        <v>0</v>
      </c>
      <c r="R13">
        <v>32.592</v>
      </c>
      <c r="S13">
        <v>0</v>
      </c>
      <c r="T13">
        <v>562.7</v>
      </c>
      <c r="U13">
        <v>0</v>
      </c>
      <c r="V13">
        <v>0</v>
      </c>
      <c r="W13">
        <v>0</v>
      </c>
      <c r="X13">
        <v>0</v>
      </c>
      <c r="Y13">
        <v>0</v>
      </c>
      <c r="Z13">
        <v>0</v>
      </c>
      <c r="AA13">
        <v>0</v>
      </c>
      <c r="AB13">
        <v>0</v>
      </c>
      <c r="AC13">
        <v>0</v>
      </c>
      <c r="AD13">
        <v>0</v>
      </c>
      <c r="AE13">
        <v>0</v>
      </c>
      <c r="AF13">
        <v>47.581</v>
      </c>
      <c r="AG13">
        <v>47.581</v>
      </c>
      <c r="AH13">
        <v>0</v>
      </c>
      <c r="AI13">
        <v>584.099</v>
      </c>
      <c r="AJ13">
        <v>584.099</v>
      </c>
      <c r="AK13">
        <v>47.581</v>
      </c>
      <c r="AL13">
        <v>7.329</v>
      </c>
      <c r="AM13">
        <v>576.77</v>
      </c>
      <c r="AN13">
        <v>0</v>
      </c>
      <c r="AO13">
        <v>18</v>
      </c>
      <c r="AP13">
        <v>1</v>
      </c>
      <c r="AQ13">
        <v>50</v>
      </c>
      <c r="AR13">
        <v>0</v>
      </c>
      <c r="AS13">
        <v>0</v>
      </c>
      <c r="AT13">
        <v>0</v>
      </c>
      <c r="AU13">
        <v>0</v>
      </c>
      <c r="AV13">
        <v>0</v>
      </c>
      <c r="AW13" s="113">
        <v>17190</v>
      </c>
      <c r="AX13">
        <v>0</v>
      </c>
      <c r="AY13" s="113">
        <v>17190</v>
      </c>
      <c r="AZ13">
        <v>0</v>
      </c>
      <c r="BA13">
        <v>0</v>
      </c>
      <c r="BB13">
        <v>0</v>
      </c>
      <c r="BC13">
        <v>0</v>
      </c>
      <c r="BD13">
        <v>0</v>
      </c>
      <c r="BE13">
        <v>0</v>
      </c>
      <c r="BF13" s="113">
        <v>-111361</v>
      </c>
      <c r="BG13">
        <v>0</v>
      </c>
      <c r="BH13">
        <v>0</v>
      </c>
      <c r="BI13">
        <v>0</v>
      </c>
      <c r="BJ13">
        <v>0</v>
      </c>
      <c r="BK13">
        <v>572.47</v>
      </c>
      <c r="BL13">
        <v>3945</v>
      </c>
      <c r="BM13" s="113">
        <v>20520</v>
      </c>
      <c r="BN13">
        <v>0</v>
      </c>
      <c r="BO13" s="113">
        <v>5035513</v>
      </c>
      <c r="BP13">
        <v>928.818</v>
      </c>
      <c r="BQ13">
        <v>4980</v>
      </c>
      <c r="BR13" s="113">
        <v>4414577</v>
      </c>
      <c r="BS13">
        <v>5122</v>
      </c>
      <c r="BT13" s="113">
        <v>342915</v>
      </c>
      <c r="BU13">
        <v>0</v>
      </c>
      <c r="BV13" s="113">
        <v>111361</v>
      </c>
      <c r="BW13">
        <v>4625.0302734</v>
      </c>
      <c r="BX13">
        <v>4887.3251953</v>
      </c>
      <c r="BY13">
        <v>4887.3251953</v>
      </c>
      <c r="BZ13">
        <v>5931.625</v>
      </c>
      <c r="CA13">
        <v>0.0520361328</v>
      </c>
      <c r="CB13">
        <v>0.0413155273</v>
      </c>
      <c r="CC13">
        <v>24.357</v>
      </c>
      <c r="CD13">
        <v>0</v>
      </c>
      <c r="CE13">
        <v>0</v>
      </c>
      <c r="CF13">
        <v>3421183.3513</v>
      </c>
      <c r="CG13">
        <v>212655.8742</v>
      </c>
      <c r="CH13">
        <v>0</v>
      </c>
      <c r="CI13">
        <v>0</v>
      </c>
      <c r="CJ13">
        <v>667545.0775</v>
      </c>
      <c r="CK13">
        <v>0</v>
      </c>
      <c r="CL13">
        <v>0</v>
      </c>
      <c r="CM13">
        <v>28223.264913</v>
      </c>
      <c r="CN13">
        <v>144476.59013</v>
      </c>
      <c r="CO13">
        <v>0</v>
      </c>
      <c r="CP13">
        <v>0</v>
      </c>
      <c r="CQ13">
        <v>0</v>
      </c>
      <c r="CR13" s="113">
        <v>4474084</v>
      </c>
      <c r="CS13">
        <v>0.9731658002</v>
      </c>
      <c r="CT13">
        <v>4354026</v>
      </c>
      <c r="CU13">
        <v>941.405</v>
      </c>
      <c r="CV13" s="113">
        <v>293775</v>
      </c>
      <c r="CW13" s="113">
        <v>124268</v>
      </c>
      <c r="CX13" s="113">
        <v>418043</v>
      </c>
      <c r="CY13">
        <v>4892127.158</v>
      </c>
      <c r="CZ13">
        <v>5229</v>
      </c>
      <c r="DA13">
        <v>829.278</v>
      </c>
      <c r="DB13">
        <v>5262</v>
      </c>
      <c r="DC13">
        <v>987.721</v>
      </c>
      <c r="DD13">
        <v>5199</v>
      </c>
      <c r="DE13">
        <v>2304.818</v>
      </c>
      <c r="DF13">
        <v>5092</v>
      </c>
      <c r="DG13">
        <v>1334.117</v>
      </c>
      <c r="DH13">
        <v>5111</v>
      </c>
      <c r="DI13">
        <v>591.372</v>
      </c>
      <c r="DJ13">
        <v>5121</v>
      </c>
      <c r="DK13">
        <v>332.793</v>
      </c>
      <c r="DL13">
        <v>5121</v>
      </c>
      <c r="DM13">
        <v>1346.994</v>
      </c>
      <c r="DN13">
        <v>5150</v>
      </c>
      <c r="DO13">
        <v>1417.459</v>
      </c>
      <c r="DP13">
        <v>5106</v>
      </c>
      <c r="DQ13">
        <v>668.851</v>
      </c>
      <c r="DR13">
        <v>0</v>
      </c>
      <c r="DS13">
        <v>4971</v>
      </c>
      <c r="DT13">
        <v>4757492</v>
      </c>
      <c r="DU13">
        <v>5122</v>
      </c>
      <c r="DV13" s="113">
        <v>4688197</v>
      </c>
      <c r="DW13" s="113">
        <v>112969</v>
      </c>
      <c r="DX13" s="113">
        <v>4801166</v>
      </c>
      <c r="DY13">
        <v>0</v>
      </c>
      <c r="DZ13" s="113">
        <v>4821686</v>
      </c>
      <c r="EA13" s="113">
        <v>5151368</v>
      </c>
      <c r="EB13" s="113">
        <v>347602</v>
      </c>
      <c r="EC13">
        <v>0</v>
      </c>
      <c r="ED13" s="113">
        <v>347602</v>
      </c>
      <c r="EE13">
        <v>0</v>
      </c>
      <c r="EF13">
        <v>4821686</v>
      </c>
      <c r="EG13">
        <v>5122</v>
      </c>
      <c r="EH13">
        <v>236241</v>
      </c>
      <c r="EI13" s="113">
        <v>5128368</v>
      </c>
      <c r="EJ13" s="113">
        <v>5256919</v>
      </c>
    </row>
    <row r="14" spans="1:140" ht="12.75">
      <c r="A14">
        <v>15806</v>
      </c>
      <c r="B14" t="s">
        <v>719</v>
      </c>
      <c r="C14" t="s">
        <v>94</v>
      </c>
      <c r="D14">
        <v>4</v>
      </c>
      <c r="E14">
        <v>1</v>
      </c>
      <c r="F14">
        <v>1448.741</v>
      </c>
      <c r="G14">
        <v>0</v>
      </c>
      <c r="H14">
        <v>0</v>
      </c>
      <c r="I14">
        <v>2.192</v>
      </c>
      <c r="J14">
        <v>18.82</v>
      </c>
      <c r="K14">
        <v>0.838</v>
      </c>
      <c r="L14">
        <v>0</v>
      </c>
      <c r="M14">
        <v>0</v>
      </c>
      <c r="N14">
        <v>0</v>
      </c>
      <c r="O14">
        <v>0</v>
      </c>
      <c r="P14">
        <v>0</v>
      </c>
      <c r="Q14">
        <v>39.158</v>
      </c>
      <c r="R14">
        <v>67.333</v>
      </c>
      <c r="S14">
        <v>0</v>
      </c>
      <c r="T14">
        <v>1737.7</v>
      </c>
      <c r="U14">
        <v>0</v>
      </c>
      <c r="V14">
        <v>0</v>
      </c>
      <c r="W14">
        <v>0</v>
      </c>
      <c r="X14">
        <v>0</v>
      </c>
      <c r="Y14">
        <v>0</v>
      </c>
      <c r="Z14">
        <v>0.102</v>
      </c>
      <c r="AA14">
        <v>0.045</v>
      </c>
      <c r="AB14">
        <v>0</v>
      </c>
      <c r="AC14">
        <v>0</v>
      </c>
      <c r="AD14">
        <v>0</v>
      </c>
      <c r="AE14">
        <v>0</v>
      </c>
      <c r="AF14">
        <v>153.258</v>
      </c>
      <c r="AG14">
        <v>169.46</v>
      </c>
      <c r="AH14">
        <v>0</v>
      </c>
      <c r="AI14">
        <v>1448.741</v>
      </c>
      <c r="AJ14">
        <v>1448.741</v>
      </c>
      <c r="AK14">
        <v>153.258</v>
      </c>
      <c r="AL14">
        <v>21.85</v>
      </c>
      <c r="AM14">
        <v>1387.733</v>
      </c>
      <c r="AN14">
        <v>213.19</v>
      </c>
      <c r="AO14">
        <v>117.083</v>
      </c>
      <c r="AP14">
        <v>14.583</v>
      </c>
      <c r="AQ14">
        <v>0</v>
      </c>
      <c r="AR14">
        <v>0</v>
      </c>
      <c r="AS14" s="113">
        <v>58627</v>
      </c>
      <c r="AT14" s="113">
        <v>62188</v>
      </c>
      <c r="AU14">
        <v>0</v>
      </c>
      <c r="AV14">
        <v>0</v>
      </c>
      <c r="AW14" s="113">
        <v>42636</v>
      </c>
      <c r="AX14">
        <v>0</v>
      </c>
      <c r="AY14" s="113">
        <v>42636</v>
      </c>
      <c r="AZ14">
        <v>0</v>
      </c>
      <c r="BA14" s="113">
        <v>220717</v>
      </c>
      <c r="BB14">
        <v>0</v>
      </c>
      <c r="BC14">
        <v>0</v>
      </c>
      <c r="BD14" s="113">
        <v>18973</v>
      </c>
      <c r="BE14" s="113">
        <v>239690</v>
      </c>
      <c r="BF14" s="113">
        <v>-347890</v>
      </c>
      <c r="BG14">
        <v>0</v>
      </c>
      <c r="BH14">
        <v>0</v>
      </c>
      <c r="BI14">
        <v>0</v>
      </c>
      <c r="BJ14">
        <v>5.871</v>
      </c>
      <c r="BK14" s="168">
        <v>1722.086</v>
      </c>
      <c r="BL14">
        <v>3945</v>
      </c>
      <c r="BM14" s="113">
        <v>80006</v>
      </c>
      <c r="BN14" s="113">
        <v>248790</v>
      </c>
      <c r="BO14" s="113">
        <v>16272063</v>
      </c>
      <c r="BP14">
        <v>2897.784</v>
      </c>
      <c r="BQ14">
        <v>5180</v>
      </c>
      <c r="BR14" s="113">
        <v>14095437</v>
      </c>
      <c r="BS14">
        <v>5328</v>
      </c>
      <c r="BT14" s="113">
        <v>1342824</v>
      </c>
      <c r="BU14">
        <v>0</v>
      </c>
      <c r="BV14" s="113">
        <v>347890</v>
      </c>
      <c r="BW14">
        <v>4625.0302734</v>
      </c>
      <c r="BX14">
        <v>4887.3251953</v>
      </c>
      <c r="BY14">
        <v>4887.3251953</v>
      </c>
      <c r="BZ14">
        <v>5931.625</v>
      </c>
      <c r="CA14">
        <v>0.0520361328</v>
      </c>
      <c r="CB14">
        <v>0.0413155273</v>
      </c>
      <c r="CC14">
        <v>69.934</v>
      </c>
      <c r="CD14">
        <v>0.441</v>
      </c>
      <c r="CE14">
        <v>0</v>
      </c>
      <c r="CF14">
        <v>8231511.7561</v>
      </c>
      <c r="CG14">
        <v>439333.51674</v>
      </c>
      <c r="CH14">
        <v>313859</v>
      </c>
      <c r="CI14">
        <v>0</v>
      </c>
      <c r="CJ14">
        <v>2061476.9525</v>
      </c>
      <c r="CK14">
        <v>0</v>
      </c>
      <c r="CL14">
        <v>0</v>
      </c>
      <c r="CM14">
        <v>90906.898425</v>
      </c>
      <c r="CN14">
        <v>414822.26275</v>
      </c>
      <c r="CO14">
        <v>0</v>
      </c>
      <c r="CP14">
        <v>0</v>
      </c>
      <c r="CQ14">
        <v>1961.8849688</v>
      </c>
      <c r="CR14" s="113">
        <v>11852189</v>
      </c>
      <c r="CS14">
        <v>0.9731658002</v>
      </c>
      <c r="CT14">
        <v>11243833</v>
      </c>
      <c r="CU14">
        <v>2431.083</v>
      </c>
      <c r="CV14" s="113">
        <v>758645</v>
      </c>
      <c r="CW14" s="113">
        <v>320911</v>
      </c>
      <c r="CX14" s="113">
        <v>1079556</v>
      </c>
      <c r="CY14">
        <v>12931745.272</v>
      </c>
      <c r="CZ14">
        <v>5229</v>
      </c>
      <c r="DA14">
        <v>829.278</v>
      </c>
      <c r="DB14">
        <v>5262</v>
      </c>
      <c r="DC14">
        <v>987.721</v>
      </c>
      <c r="DD14">
        <v>5199</v>
      </c>
      <c r="DE14">
        <v>2304.818</v>
      </c>
      <c r="DF14">
        <v>5092</v>
      </c>
      <c r="DG14">
        <v>1334.117</v>
      </c>
      <c r="DH14">
        <v>5111</v>
      </c>
      <c r="DI14">
        <v>591.372</v>
      </c>
      <c r="DJ14">
        <v>5121</v>
      </c>
      <c r="DK14">
        <v>332.793</v>
      </c>
      <c r="DL14">
        <v>5121</v>
      </c>
      <c r="DM14">
        <v>1346.994</v>
      </c>
      <c r="DN14">
        <v>5150</v>
      </c>
      <c r="DO14">
        <v>1417.459</v>
      </c>
      <c r="DP14">
        <v>5106</v>
      </c>
      <c r="DQ14">
        <v>668.851</v>
      </c>
      <c r="DR14">
        <v>0</v>
      </c>
      <c r="DS14">
        <v>4971</v>
      </c>
      <c r="DT14">
        <v>15438261</v>
      </c>
      <c r="DU14">
        <v>5328</v>
      </c>
      <c r="DV14" s="113">
        <v>12593010</v>
      </c>
      <c r="DW14" s="113">
        <v>291730</v>
      </c>
      <c r="DX14" s="113">
        <v>12884740</v>
      </c>
      <c r="DY14" s="113">
        <v>-9100</v>
      </c>
      <c r="DZ14" s="113">
        <v>12955646</v>
      </c>
      <c r="EA14" s="113">
        <v>13803689</v>
      </c>
      <c r="EB14" s="113">
        <v>1103457</v>
      </c>
      <c r="EC14">
        <v>0</v>
      </c>
      <c r="ED14" s="113">
        <v>1103457</v>
      </c>
      <c r="EE14">
        <v>0</v>
      </c>
      <c r="EF14">
        <v>12955646</v>
      </c>
      <c r="EG14">
        <v>5329</v>
      </c>
      <c r="EH14">
        <v>817755</v>
      </c>
      <c r="EI14" s="113">
        <v>13749500</v>
      </c>
      <c r="EJ14" s="113">
        <v>14140027</v>
      </c>
    </row>
    <row r="15" spans="1:140" ht="12.75">
      <c r="A15">
        <v>15807</v>
      </c>
      <c r="B15" t="s">
        <v>719</v>
      </c>
      <c r="C15" t="s">
        <v>385</v>
      </c>
      <c r="D15">
        <v>4</v>
      </c>
      <c r="E15">
        <v>1</v>
      </c>
      <c r="F15">
        <v>562.888</v>
      </c>
      <c r="G15">
        <v>0.101</v>
      </c>
      <c r="H15">
        <v>0</v>
      </c>
      <c r="I15">
        <v>0.011</v>
      </c>
      <c r="J15">
        <v>28.391</v>
      </c>
      <c r="K15">
        <v>0.562</v>
      </c>
      <c r="L15">
        <v>0</v>
      </c>
      <c r="M15">
        <v>0</v>
      </c>
      <c r="N15">
        <v>0</v>
      </c>
      <c r="O15">
        <v>0</v>
      </c>
      <c r="P15">
        <v>0</v>
      </c>
      <c r="Q15">
        <v>68.365</v>
      </c>
      <c r="R15">
        <v>18.578</v>
      </c>
      <c r="S15">
        <v>0</v>
      </c>
      <c r="T15">
        <v>601.2</v>
      </c>
      <c r="U15">
        <v>2.901</v>
      </c>
      <c r="V15">
        <v>0</v>
      </c>
      <c r="W15">
        <v>0</v>
      </c>
      <c r="X15">
        <v>0</v>
      </c>
      <c r="Y15">
        <v>0</v>
      </c>
      <c r="Z15">
        <v>0</v>
      </c>
      <c r="AA15">
        <v>0</v>
      </c>
      <c r="AB15">
        <v>0</v>
      </c>
      <c r="AC15">
        <v>0</v>
      </c>
      <c r="AD15">
        <v>0</v>
      </c>
      <c r="AE15">
        <v>0</v>
      </c>
      <c r="AF15">
        <v>3.514</v>
      </c>
      <c r="AG15">
        <v>3.514</v>
      </c>
      <c r="AH15">
        <v>0</v>
      </c>
      <c r="AI15">
        <v>562.888</v>
      </c>
      <c r="AJ15">
        <v>562.888</v>
      </c>
      <c r="AK15">
        <v>3.514</v>
      </c>
      <c r="AL15">
        <v>29.065</v>
      </c>
      <c r="AM15">
        <v>465.458</v>
      </c>
      <c r="AN15">
        <v>562.881</v>
      </c>
      <c r="AO15">
        <v>45.417</v>
      </c>
      <c r="AP15">
        <v>5.667</v>
      </c>
      <c r="AQ15">
        <v>0</v>
      </c>
      <c r="AR15">
        <v>0</v>
      </c>
      <c r="AS15" s="113">
        <v>154792</v>
      </c>
      <c r="AT15" s="113">
        <v>24125</v>
      </c>
      <c r="AU15">
        <v>0</v>
      </c>
      <c r="AV15">
        <v>0</v>
      </c>
      <c r="AW15" s="113">
        <v>16566</v>
      </c>
      <c r="AX15">
        <v>0</v>
      </c>
      <c r="AY15" s="113">
        <v>16566</v>
      </c>
      <c r="AZ15">
        <v>0</v>
      </c>
      <c r="BA15" s="113">
        <v>38685</v>
      </c>
      <c r="BB15">
        <v>0</v>
      </c>
      <c r="BC15">
        <v>0</v>
      </c>
      <c r="BD15">
        <v>0</v>
      </c>
      <c r="BE15" s="113">
        <v>38685</v>
      </c>
      <c r="BF15" s="113">
        <v>-131195</v>
      </c>
      <c r="BG15">
        <v>0</v>
      </c>
      <c r="BH15">
        <v>0</v>
      </c>
      <c r="BI15">
        <v>0</v>
      </c>
      <c r="BJ15">
        <v>2.227</v>
      </c>
      <c r="BK15">
        <v>649.284</v>
      </c>
      <c r="BL15">
        <v>3945</v>
      </c>
      <c r="BM15" s="113">
        <v>23309</v>
      </c>
      <c r="BN15">
        <v>0</v>
      </c>
      <c r="BO15" s="113">
        <v>6133169</v>
      </c>
      <c r="BP15">
        <v>1080.187</v>
      </c>
      <c r="BQ15">
        <v>5220</v>
      </c>
      <c r="BR15" s="113">
        <v>5309930</v>
      </c>
      <c r="BS15">
        <v>5362</v>
      </c>
      <c r="BT15" s="113">
        <v>481578</v>
      </c>
      <c r="BU15">
        <v>0</v>
      </c>
      <c r="BV15" s="113">
        <v>131195</v>
      </c>
      <c r="BW15">
        <v>4625.0302734</v>
      </c>
      <c r="BX15">
        <v>4887.3251953</v>
      </c>
      <c r="BY15">
        <v>4887.3251953</v>
      </c>
      <c r="BZ15">
        <v>5931.625</v>
      </c>
      <c r="CA15">
        <v>0.0520361328</v>
      </c>
      <c r="CB15">
        <v>0.0413155273</v>
      </c>
      <c r="CC15">
        <v>87.419</v>
      </c>
      <c r="CD15">
        <v>0</v>
      </c>
      <c r="CE15">
        <v>0</v>
      </c>
      <c r="CF15">
        <v>2760922.3093</v>
      </c>
      <c r="CG15">
        <v>121217.50218</v>
      </c>
      <c r="CH15">
        <v>547557</v>
      </c>
      <c r="CI15">
        <v>0</v>
      </c>
      <c r="CJ15">
        <v>713218.59</v>
      </c>
      <c r="CK15">
        <v>41470.422341</v>
      </c>
      <c r="CL15">
        <v>0</v>
      </c>
      <c r="CM15">
        <v>2084.373025</v>
      </c>
      <c r="CN15">
        <v>518536.72588</v>
      </c>
      <c r="CO15">
        <v>0</v>
      </c>
      <c r="CP15">
        <v>0</v>
      </c>
      <c r="CQ15">
        <v>0</v>
      </c>
      <c r="CR15" s="113">
        <v>4898484</v>
      </c>
      <c r="CS15">
        <v>0.9731658002</v>
      </c>
      <c r="CT15">
        <v>4578752</v>
      </c>
      <c r="CU15">
        <v>989.994</v>
      </c>
      <c r="CV15" s="113">
        <v>308938</v>
      </c>
      <c r="CW15" s="113">
        <v>130682</v>
      </c>
      <c r="CX15" s="113">
        <v>439620</v>
      </c>
      <c r="CY15">
        <v>5338103.9227</v>
      </c>
      <c r="CZ15">
        <v>5229</v>
      </c>
      <c r="DA15">
        <v>829.278</v>
      </c>
      <c r="DB15">
        <v>5262</v>
      </c>
      <c r="DC15">
        <v>987.721</v>
      </c>
      <c r="DD15">
        <v>5199</v>
      </c>
      <c r="DE15">
        <v>2304.818</v>
      </c>
      <c r="DF15">
        <v>5092</v>
      </c>
      <c r="DG15">
        <v>1334.117</v>
      </c>
      <c r="DH15">
        <v>5111</v>
      </c>
      <c r="DI15">
        <v>591.372</v>
      </c>
      <c r="DJ15">
        <v>5121</v>
      </c>
      <c r="DK15">
        <v>332.793</v>
      </c>
      <c r="DL15">
        <v>5121</v>
      </c>
      <c r="DM15">
        <v>1346.994</v>
      </c>
      <c r="DN15">
        <v>5150</v>
      </c>
      <c r="DO15">
        <v>1417.459</v>
      </c>
      <c r="DP15">
        <v>5106</v>
      </c>
      <c r="DQ15">
        <v>668.851</v>
      </c>
      <c r="DR15">
        <v>0</v>
      </c>
      <c r="DS15">
        <v>4971</v>
      </c>
      <c r="DT15">
        <v>5791508</v>
      </c>
      <c r="DU15">
        <v>5362</v>
      </c>
      <c r="DV15" s="113">
        <v>5167769</v>
      </c>
      <c r="DW15" s="113">
        <v>118799</v>
      </c>
      <c r="DX15" s="113">
        <v>5286568</v>
      </c>
      <c r="DY15" s="113">
        <v>38685</v>
      </c>
      <c r="DZ15" s="113">
        <v>5348562</v>
      </c>
      <c r="EA15" s="113">
        <v>5654846</v>
      </c>
      <c r="EB15" s="113">
        <v>450078</v>
      </c>
      <c r="EC15">
        <v>0</v>
      </c>
      <c r="ED15" s="113">
        <v>450078</v>
      </c>
      <c r="EE15">
        <v>0</v>
      </c>
      <c r="EF15">
        <v>5348562</v>
      </c>
      <c r="EG15">
        <v>5403</v>
      </c>
      <c r="EH15">
        <v>343008</v>
      </c>
      <c r="EI15" s="113">
        <v>5681112</v>
      </c>
      <c r="EJ15" s="113">
        <v>5828873</v>
      </c>
    </row>
    <row r="16" spans="1:140" ht="12.75">
      <c r="A16">
        <v>15808</v>
      </c>
      <c r="B16" t="s">
        <v>719</v>
      </c>
      <c r="C16" t="s">
        <v>95</v>
      </c>
      <c r="D16">
        <v>4</v>
      </c>
      <c r="E16">
        <v>1</v>
      </c>
      <c r="F16">
        <v>557.277</v>
      </c>
      <c r="G16">
        <v>0</v>
      </c>
      <c r="H16">
        <v>0</v>
      </c>
      <c r="I16">
        <v>0.92</v>
      </c>
      <c r="J16">
        <v>0</v>
      </c>
      <c r="K16">
        <v>0</v>
      </c>
      <c r="L16">
        <v>0</v>
      </c>
      <c r="M16">
        <v>0</v>
      </c>
      <c r="N16">
        <v>0.021</v>
      </c>
      <c r="O16">
        <v>0</v>
      </c>
      <c r="P16">
        <v>217.636</v>
      </c>
      <c r="Q16">
        <v>0</v>
      </c>
      <c r="R16">
        <v>0</v>
      </c>
      <c r="S16">
        <v>0</v>
      </c>
      <c r="T16">
        <v>343</v>
      </c>
      <c r="U16">
        <v>0</v>
      </c>
      <c r="V16">
        <v>0</v>
      </c>
      <c r="W16">
        <v>0</v>
      </c>
      <c r="X16">
        <v>0</v>
      </c>
      <c r="Y16">
        <v>0</v>
      </c>
      <c r="Z16">
        <v>0</v>
      </c>
      <c r="AA16">
        <v>0</v>
      </c>
      <c r="AB16">
        <v>0</v>
      </c>
      <c r="AC16">
        <v>0</v>
      </c>
      <c r="AD16">
        <v>0</v>
      </c>
      <c r="AE16">
        <v>0</v>
      </c>
      <c r="AF16">
        <v>16.546</v>
      </c>
      <c r="AG16">
        <v>16.546</v>
      </c>
      <c r="AH16">
        <v>0</v>
      </c>
      <c r="AI16">
        <v>557.277</v>
      </c>
      <c r="AJ16">
        <v>557.277</v>
      </c>
      <c r="AK16">
        <v>16.546</v>
      </c>
      <c r="AL16">
        <v>218.577</v>
      </c>
      <c r="AM16">
        <v>338.7</v>
      </c>
      <c r="AN16">
        <v>385.141</v>
      </c>
      <c r="AO16">
        <v>24</v>
      </c>
      <c r="AP16">
        <v>0</v>
      </c>
      <c r="AQ16">
        <v>42</v>
      </c>
      <c r="AR16">
        <v>0</v>
      </c>
      <c r="AS16" s="113">
        <v>105914</v>
      </c>
      <c r="AT16">
        <v>0</v>
      </c>
      <c r="AU16">
        <v>0</v>
      </c>
      <c r="AV16">
        <v>0</v>
      </c>
      <c r="AW16" s="113">
        <v>16401</v>
      </c>
      <c r="AX16">
        <v>0</v>
      </c>
      <c r="AY16" s="113">
        <v>16401</v>
      </c>
      <c r="AZ16">
        <v>0</v>
      </c>
      <c r="BA16">
        <v>0</v>
      </c>
      <c r="BB16">
        <v>0</v>
      </c>
      <c r="BC16">
        <v>0</v>
      </c>
      <c r="BD16">
        <v>0</v>
      </c>
      <c r="BE16">
        <v>0</v>
      </c>
      <c r="BF16" s="113">
        <v>-109968</v>
      </c>
      <c r="BG16">
        <v>0</v>
      </c>
      <c r="BH16">
        <v>0</v>
      </c>
      <c r="BI16">
        <v>0</v>
      </c>
      <c r="BJ16">
        <v>0</v>
      </c>
      <c r="BK16">
        <v>348.215</v>
      </c>
      <c r="BL16">
        <v>3945</v>
      </c>
      <c r="BM16" s="113">
        <v>21253</v>
      </c>
      <c r="BN16">
        <v>0</v>
      </c>
      <c r="BO16" s="113">
        <v>5063949</v>
      </c>
      <c r="BP16">
        <v>912.317</v>
      </c>
      <c r="BQ16">
        <v>5115</v>
      </c>
      <c r="BR16" s="113">
        <v>4404130</v>
      </c>
      <c r="BS16">
        <v>5258</v>
      </c>
      <c r="BT16" s="113">
        <v>393102</v>
      </c>
      <c r="BU16">
        <v>0</v>
      </c>
      <c r="BV16" s="113">
        <v>109968</v>
      </c>
      <c r="BW16">
        <v>4625.0302734</v>
      </c>
      <c r="BX16">
        <v>4887.3251953</v>
      </c>
      <c r="BY16">
        <v>4887.3251953</v>
      </c>
      <c r="BZ16">
        <v>5931.625</v>
      </c>
      <c r="CA16">
        <v>0.0520361328</v>
      </c>
      <c r="CB16">
        <v>0.0413155273</v>
      </c>
      <c r="CC16">
        <v>875.192</v>
      </c>
      <c r="CD16">
        <v>0</v>
      </c>
      <c r="CE16">
        <v>0</v>
      </c>
      <c r="CF16">
        <v>2009041.3875</v>
      </c>
      <c r="CG16">
        <v>0</v>
      </c>
      <c r="CH16">
        <v>0</v>
      </c>
      <c r="CI16">
        <v>0</v>
      </c>
      <c r="CJ16">
        <v>406909.475</v>
      </c>
      <c r="CK16">
        <v>0</v>
      </c>
      <c r="CL16">
        <v>0</v>
      </c>
      <c r="CM16">
        <v>9814.466725</v>
      </c>
      <c r="CN16">
        <v>5191312.5265</v>
      </c>
      <c r="CO16">
        <v>0</v>
      </c>
      <c r="CP16">
        <v>5163740.554</v>
      </c>
      <c r="CQ16">
        <v>0</v>
      </c>
      <c r="CR16" s="113">
        <v>7722992</v>
      </c>
      <c r="CS16">
        <v>0.9731658002</v>
      </c>
      <c r="CT16">
        <v>7412680</v>
      </c>
      <c r="CU16">
        <v>1602.731</v>
      </c>
      <c r="CV16" s="113">
        <v>500149</v>
      </c>
      <c r="CW16" s="113">
        <v>211565</v>
      </c>
      <c r="CX16" s="113">
        <v>711714</v>
      </c>
      <c r="CY16">
        <v>8434705.8557</v>
      </c>
      <c r="CZ16">
        <v>5229</v>
      </c>
      <c r="DA16">
        <v>829.278</v>
      </c>
      <c r="DB16">
        <v>5262</v>
      </c>
      <c r="DC16">
        <v>987.721</v>
      </c>
      <c r="DD16">
        <v>5199</v>
      </c>
      <c r="DE16">
        <v>2304.818</v>
      </c>
      <c r="DF16">
        <v>5092</v>
      </c>
      <c r="DG16">
        <v>1334.117</v>
      </c>
      <c r="DH16">
        <v>5111</v>
      </c>
      <c r="DI16">
        <v>591.372</v>
      </c>
      <c r="DJ16">
        <v>5121</v>
      </c>
      <c r="DK16">
        <v>332.793</v>
      </c>
      <c r="DL16">
        <v>5121</v>
      </c>
      <c r="DM16">
        <v>1346.994</v>
      </c>
      <c r="DN16">
        <v>5150</v>
      </c>
      <c r="DO16">
        <v>1417.459</v>
      </c>
      <c r="DP16">
        <v>5106</v>
      </c>
      <c r="DQ16">
        <v>668.851</v>
      </c>
      <c r="DR16">
        <v>0</v>
      </c>
      <c r="DS16">
        <v>4971</v>
      </c>
      <c r="DT16">
        <v>4797232</v>
      </c>
      <c r="DU16">
        <v>5258</v>
      </c>
      <c r="DV16" s="113">
        <v>8197969</v>
      </c>
      <c r="DW16" s="113">
        <v>192328</v>
      </c>
      <c r="DX16" s="113">
        <v>8390297</v>
      </c>
      <c r="DY16">
        <v>0</v>
      </c>
      <c r="DZ16" s="113">
        <v>8411550</v>
      </c>
      <c r="EA16" s="113">
        <v>8988115</v>
      </c>
      <c r="EB16" s="113">
        <v>688558</v>
      </c>
      <c r="EC16">
        <v>0</v>
      </c>
      <c r="ED16" s="113">
        <v>688558</v>
      </c>
      <c r="EE16">
        <v>0</v>
      </c>
      <c r="EF16">
        <v>8411550</v>
      </c>
      <c r="EG16">
        <v>5248</v>
      </c>
      <c r="EH16">
        <v>578590</v>
      </c>
      <c r="EI16" s="113">
        <v>9013296</v>
      </c>
      <c r="EJ16" s="113">
        <v>9139665</v>
      </c>
    </row>
    <row r="17" spans="1:140" ht="12.75">
      <c r="A17">
        <v>15809</v>
      </c>
      <c r="B17" t="s">
        <v>719</v>
      </c>
      <c r="C17" t="s">
        <v>365</v>
      </c>
      <c r="D17">
        <v>4</v>
      </c>
      <c r="E17">
        <v>1</v>
      </c>
      <c r="F17">
        <v>380.618</v>
      </c>
      <c r="G17">
        <v>0.061</v>
      </c>
      <c r="H17">
        <v>0</v>
      </c>
      <c r="I17">
        <v>0.855</v>
      </c>
      <c r="J17">
        <v>6.131</v>
      </c>
      <c r="K17">
        <v>0.148</v>
      </c>
      <c r="L17">
        <v>0</v>
      </c>
      <c r="M17">
        <v>0</v>
      </c>
      <c r="N17">
        <v>0</v>
      </c>
      <c r="O17">
        <v>0</v>
      </c>
      <c r="P17">
        <v>0</v>
      </c>
      <c r="Q17">
        <v>0</v>
      </c>
      <c r="R17">
        <v>0</v>
      </c>
      <c r="S17">
        <v>0</v>
      </c>
      <c r="T17">
        <v>490.3</v>
      </c>
      <c r="U17">
        <v>0</v>
      </c>
      <c r="V17">
        <v>0</v>
      </c>
      <c r="W17">
        <v>0</v>
      </c>
      <c r="X17">
        <v>0</v>
      </c>
      <c r="Y17">
        <v>0</v>
      </c>
      <c r="Z17">
        <v>0</v>
      </c>
      <c r="AA17">
        <v>0</v>
      </c>
      <c r="AB17">
        <v>0</v>
      </c>
      <c r="AC17">
        <v>0</v>
      </c>
      <c r="AD17">
        <v>0</v>
      </c>
      <c r="AE17">
        <v>0</v>
      </c>
      <c r="AF17">
        <v>68.314</v>
      </c>
      <c r="AG17">
        <v>89.731</v>
      </c>
      <c r="AH17">
        <v>0</v>
      </c>
      <c r="AI17">
        <v>380.618</v>
      </c>
      <c r="AJ17">
        <v>380.618</v>
      </c>
      <c r="AK17">
        <v>68.314</v>
      </c>
      <c r="AL17">
        <v>7.195</v>
      </c>
      <c r="AM17">
        <v>373.423</v>
      </c>
      <c r="AN17">
        <v>0</v>
      </c>
      <c r="AO17">
        <v>22</v>
      </c>
      <c r="AP17">
        <v>1</v>
      </c>
      <c r="AQ17">
        <v>33</v>
      </c>
      <c r="AR17">
        <v>0</v>
      </c>
      <c r="AS17">
        <v>0</v>
      </c>
      <c r="AT17">
        <v>0</v>
      </c>
      <c r="AU17">
        <v>0</v>
      </c>
      <c r="AV17">
        <v>0</v>
      </c>
      <c r="AW17" s="113">
        <v>11202</v>
      </c>
      <c r="AX17">
        <v>0</v>
      </c>
      <c r="AY17" s="113">
        <v>11202</v>
      </c>
      <c r="AZ17">
        <v>0</v>
      </c>
      <c r="BA17">
        <v>0</v>
      </c>
      <c r="BB17">
        <v>0</v>
      </c>
      <c r="BC17">
        <v>0</v>
      </c>
      <c r="BD17">
        <v>0</v>
      </c>
      <c r="BE17">
        <v>0</v>
      </c>
      <c r="BF17" s="113">
        <v>-68088</v>
      </c>
      <c r="BG17">
        <v>0</v>
      </c>
      <c r="BH17">
        <v>0</v>
      </c>
      <c r="BI17">
        <v>0</v>
      </c>
      <c r="BJ17">
        <v>0</v>
      </c>
      <c r="BK17">
        <v>345.923</v>
      </c>
      <c r="BL17">
        <v>3945</v>
      </c>
      <c r="BM17" s="113">
        <v>12553</v>
      </c>
      <c r="BN17">
        <v>0</v>
      </c>
      <c r="BO17" s="113">
        <v>3032476</v>
      </c>
      <c r="BP17">
        <v>569.188</v>
      </c>
      <c r="BQ17">
        <v>4886</v>
      </c>
      <c r="BR17" s="113">
        <v>2705294</v>
      </c>
      <c r="BS17">
        <v>5028</v>
      </c>
      <c r="BT17" s="113">
        <v>156614</v>
      </c>
      <c r="BU17">
        <v>0</v>
      </c>
      <c r="BV17" s="113">
        <v>68088</v>
      </c>
      <c r="BW17">
        <v>4625.0302734</v>
      </c>
      <c r="BX17">
        <v>4887.3251953</v>
      </c>
      <c r="BY17">
        <v>4887.3251953</v>
      </c>
      <c r="BZ17">
        <v>5931.625</v>
      </c>
      <c r="CA17">
        <v>0.0520361328</v>
      </c>
      <c r="CB17">
        <v>0.0413155273</v>
      </c>
      <c r="CC17">
        <v>23.417</v>
      </c>
      <c r="CD17">
        <v>0</v>
      </c>
      <c r="CE17">
        <v>0</v>
      </c>
      <c r="CF17">
        <v>2215005.2024</v>
      </c>
      <c r="CG17">
        <v>0</v>
      </c>
      <c r="CH17">
        <v>0</v>
      </c>
      <c r="CI17">
        <v>0</v>
      </c>
      <c r="CJ17">
        <v>581655.1475</v>
      </c>
      <c r="CK17">
        <v>0</v>
      </c>
      <c r="CL17">
        <v>0</v>
      </c>
      <c r="CM17">
        <v>40521.303025</v>
      </c>
      <c r="CN17">
        <v>138900.86263</v>
      </c>
      <c r="CO17">
        <v>0</v>
      </c>
      <c r="CP17">
        <v>0</v>
      </c>
      <c r="CQ17">
        <v>0</v>
      </c>
      <c r="CR17" s="113">
        <v>2976083</v>
      </c>
      <c r="CS17">
        <v>0.9731658002</v>
      </c>
      <c r="CT17">
        <v>2896222</v>
      </c>
      <c r="CU17">
        <v>626.206</v>
      </c>
      <c r="CV17" s="113">
        <v>195414</v>
      </c>
      <c r="CW17" s="113">
        <v>82661</v>
      </c>
      <c r="CX17" s="113">
        <v>278075</v>
      </c>
      <c r="CY17">
        <v>3254157.5155</v>
      </c>
      <c r="CZ17">
        <v>5229</v>
      </c>
      <c r="DA17">
        <v>829.278</v>
      </c>
      <c r="DB17">
        <v>5262</v>
      </c>
      <c r="DC17">
        <v>987.721</v>
      </c>
      <c r="DD17">
        <v>5199</v>
      </c>
      <c r="DE17">
        <v>2304.818</v>
      </c>
      <c r="DF17">
        <v>5092</v>
      </c>
      <c r="DG17">
        <v>1334.117</v>
      </c>
      <c r="DH17">
        <v>5111</v>
      </c>
      <c r="DI17">
        <v>591.372</v>
      </c>
      <c r="DJ17">
        <v>5121</v>
      </c>
      <c r="DK17">
        <v>332.793</v>
      </c>
      <c r="DL17">
        <v>5121</v>
      </c>
      <c r="DM17">
        <v>1346.994</v>
      </c>
      <c r="DN17">
        <v>5150</v>
      </c>
      <c r="DO17">
        <v>1417.459</v>
      </c>
      <c r="DP17">
        <v>5106</v>
      </c>
      <c r="DQ17">
        <v>668.851</v>
      </c>
      <c r="DR17">
        <v>0</v>
      </c>
      <c r="DS17">
        <v>4971</v>
      </c>
      <c r="DT17">
        <v>2861908</v>
      </c>
      <c r="DU17">
        <v>5028</v>
      </c>
      <c r="DV17" s="113">
        <v>3112870</v>
      </c>
      <c r="DW17" s="113">
        <v>75145</v>
      </c>
      <c r="DX17" s="113">
        <v>3188015</v>
      </c>
      <c r="DY17">
        <v>0</v>
      </c>
      <c r="DZ17" s="113">
        <v>3200568</v>
      </c>
      <c r="EA17" s="113">
        <v>3367736</v>
      </c>
      <c r="EB17" s="113">
        <v>224485</v>
      </c>
      <c r="EC17">
        <v>0</v>
      </c>
      <c r="ED17" s="113">
        <v>224485</v>
      </c>
      <c r="EE17">
        <v>0</v>
      </c>
      <c r="EF17">
        <v>3200568</v>
      </c>
      <c r="EG17">
        <v>5111</v>
      </c>
      <c r="EH17">
        <v>156397</v>
      </c>
      <c r="EI17" s="113">
        <v>3410555</v>
      </c>
      <c r="EJ17" s="113">
        <v>3489844</v>
      </c>
    </row>
    <row r="18" spans="1:140" ht="12.75">
      <c r="A18">
        <v>15812</v>
      </c>
      <c r="B18" t="s">
        <v>719</v>
      </c>
      <c r="C18" t="s">
        <v>96</v>
      </c>
      <c r="D18">
        <v>4</v>
      </c>
      <c r="E18">
        <v>1</v>
      </c>
      <c r="F18">
        <v>63.449</v>
      </c>
      <c r="G18">
        <v>0</v>
      </c>
      <c r="H18">
        <v>0</v>
      </c>
      <c r="I18">
        <v>0</v>
      </c>
      <c r="J18">
        <v>1.664</v>
      </c>
      <c r="K18">
        <v>0</v>
      </c>
      <c r="L18">
        <v>0</v>
      </c>
      <c r="M18">
        <v>0</v>
      </c>
      <c r="N18">
        <v>0</v>
      </c>
      <c r="O18">
        <v>0</v>
      </c>
      <c r="P18">
        <v>0.709</v>
      </c>
      <c r="Q18">
        <v>7.339</v>
      </c>
      <c r="R18">
        <v>7.031</v>
      </c>
      <c r="S18">
        <v>0</v>
      </c>
      <c r="T18">
        <v>55.3</v>
      </c>
      <c r="U18">
        <v>0.366</v>
      </c>
      <c r="V18">
        <v>0</v>
      </c>
      <c r="W18">
        <v>0</v>
      </c>
      <c r="X18">
        <v>0</v>
      </c>
      <c r="Y18">
        <v>0</v>
      </c>
      <c r="Z18">
        <v>0</v>
      </c>
      <c r="AA18">
        <v>0</v>
      </c>
      <c r="AB18">
        <v>0</v>
      </c>
      <c r="AC18">
        <v>0</v>
      </c>
      <c r="AD18">
        <v>0</v>
      </c>
      <c r="AE18">
        <v>0</v>
      </c>
      <c r="AF18">
        <v>3.903</v>
      </c>
      <c r="AG18">
        <v>3.903</v>
      </c>
      <c r="AH18">
        <v>0</v>
      </c>
      <c r="AI18">
        <v>63.449</v>
      </c>
      <c r="AJ18">
        <v>63.449</v>
      </c>
      <c r="AK18">
        <v>3.903</v>
      </c>
      <c r="AL18">
        <v>2.373</v>
      </c>
      <c r="AM18">
        <v>53.737</v>
      </c>
      <c r="AN18">
        <v>63.39</v>
      </c>
      <c r="AO18">
        <v>6</v>
      </c>
      <c r="AP18">
        <v>1</v>
      </c>
      <c r="AQ18">
        <v>5</v>
      </c>
      <c r="AR18">
        <v>0</v>
      </c>
      <c r="AS18" s="113">
        <v>17432</v>
      </c>
      <c r="AT18">
        <v>0</v>
      </c>
      <c r="AU18">
        <v>0</v>
      </c>
      <c r="AV18">
        <v>0</v>
      </c>
      <c r="AW18" s="113">
        <v>1867</v>
      </c>
      <c r="AX18">
        <v>0</v>
      </c>
      <c r="AY18" s="113">
        <v>1867</v>
      </c>
      <c r="AZ18">
        <v>0</v>
      </c>
      <c r="BA18">
        <v>0</v>
      </c>
      <c r="BB18">
        <v>0</v>
      </c>
      <c r="BC18">
        <v>0</v>
      </c>
      <c r="BD18">
        <v>0</v>
      </c>
      <c r="BE18">
        <v>0</v>
      </c>
      <c r="BF18" s="113">
        <v>-23287</v>
      </c>
      <c r="BG18">
        <v>0</v>
      </c>
      <c r="BH18">
        <v>0</v>
      </c>
      <c r="BI18">
        <v>0</v>
      </c>
      <c r="BJ18">
        <v>0</v>
      </c>
      <c r="BK18">
        <v>124.721</v>
      </c>
      <c r="BL18">
        <v>3945</v>
      </c>
      <c r="BM18" s="113">
        <v>4691</v>
      </c>
      <c r="BN18">
        <v>0</v>
      </c>
      <c r="BO18" s="113">
        <v>1036790</v>
      </c>
      <c r="BP18">
        <v>185.082</v>
      </c>
      <c r="BQ18">
        <v>5176</v>
      </c>
      <c r="BR18" s="113">
        <v>912631</v>
      </c>
      <c r="BS18">
        <v>5321</v>
      </c>
      <c r="BT18" s="113">
        <v>72254</v>
      </c>
      <c r="BU18">
        <v>0</v>
      </c>
      <c r="BV18" s="113">
        <v>23287</v>
      </c>
      <c r="BW18">
        <v>4625.0302734</v>
      </c>
      <c r="BX18">
        <v>4887.3251953</v>
      </c>
      <c r="BY18">
        <v>4887.3251953</v>
      </c>
      <c r="BZ18">
        <v>5931.625</v>
      </c>
      <c r="CA18">
        <v>0.0520361328</v>
      </c>
      <c r="CB18">
        <v>0.0413155273</v>
      </c>
      <c r="CC18">
        <v>7.828</v>
      </c>
      <c r="CD18">
        <v>0</v>
      </c>
      <c r="CE18">
        <v>0</v>
      </c>
      <c r="CF18">
        <v>318747.73263</v>
      </c>
      <c r="CG18">
        <v>45875.780913</v>
      </c>
      <c r="CH18">
        <v>58768</v>
      </c>
      <c r="CI18">
        <v>0</v>
      </c>
      <c r="CJ18">
        <v>65603.7725</v>
      </c>
      <c r="CK18">
        <v>5232.0491475</v>
      </c>
      <c r="CL18">
        <v>0</v>
      </c>
      <c r="CM18">
        <v>2315.1132375</v>
      </c>
      <c r="CN18">
        <v>46432.7605</v>
      </c>
      <c r="CO18">
        <v>0</v>
      </c>
      <c r="CP18">
        <v>16822.0885</v>
      </c>
      <c r="CQ18">
        <v>0</v>
      </c>
      <c r="CR18" s="113">
        <v>560407</v>
      </c>
      <c r="CS18">
        <v>0.9731658002</v>
      </c>
      <c r="CT18">
        <v>528405</v>
      </c>
      <c r="CU18">
        <v>114.249</v>
      </c>
      <c r="CV18" s="113">
        <v>35653</v>
      </c>
      <c r="CW18" s="113">
        <v>15081</v>
      </c>
      <c r="CX18" s="113">
        <v>50734</v>
      </c>
      <c r="CY18">
        <v>611141.20892</v>
      </c>
      <c r="CZ18">
        <v>5229</v>
      </c>
      <c r="DA18">
        <v>829.278</v>
      </c>
      <c r="DB18">
        <v>5262</v>
      </c>
      <c r="DC18">
        <v>987.721</v>
      </c>
      <c r="DD18">
        <v>5199</v>
      </c>
      <c r="DE18">
        <v>2304.818</v>
      </c>
      <c r="DF18">
        <v>5092</v>
      </c>
      <c r="DG18">
        <v>1334.117</v>
      </c>
      <c r="DH18">
        <v>5111</v>
      </c>
      <c r="DI18">
        <v>591.372</v>
      </c>
      <c r="DJ18">
        <v>5121</v>
      </c>
      <c r="DK18">
        <v>332.793</v>
      </c>
      <c r="DL18">
        <v>5121</v>
      </c>
      <c r="DM18">
        <v>1346.994</v>
      </c>
      <c r="DN18">
        <v>5150</v>
      </c>
      <c r="DO18">
        <v>1417.459</v>
      </c>
      <c r="DP18">
        <v>5106</v>
      </c>
      <c r="DQ18">
        <v>668.851</v>
      </c>
      <c r="DR18">
        <v>0</v>
      </c>
      <c r="DS18">
        <v>4971</v>
      </c>
      <c r="DT18">
        <v>984885</v>
      </c>
      <c r="DU18">
        <v>5321</v>
      </c>
      <c r="DV18" s="113">
        <v>591353</v>
      </c>
      <c r="DW18" s="113">
        <v>13710</v>
      </c>
      <c r="DX18" s="113">
        <v>605063</v>
      </c>
      <c r="DY18">
        <v>0</v>
      </c>
      <c r="DZ18" s="113">
        <v>609754</v>
      </c>
      <c r="EA18" s="113">
        <v>647906</v>
      </c>
      <c r="EB18" s="113">
        <v>49347</v>
      </c>
      <c r="EC18">
        <v>0</v>
      </c>
      <c r="ED18" s="113">
        <v>49347</v>
      </c>
      <c r="EE18">
        <v>0</v>
      </c>
      <c r="EF18">
        <v>609754</v>
      </c>
      <c r="EG18">
        <v>5337</v>
      </c>
      <c r="EH18">
        <v>26060</v>
      </c>
      <c r="EI18" s="113">
        <v>637201</v>
      </c>
      <c r="EJ18" s="113">
        <v>662356</v>
      </c>
    </row>
    <row r="19" spans="1:140" ht="12.75">
      <c r="A19">
        <v>15814</v>
      </c>
      <c r="B19" t="s">
        <v>719</v>
      </c>
      <c r="C19" t="s">
        <v>98</v>
      </c>
      <c r="D19">
        <v>4</v>
      </c>
      <c r="E19">
        <v>1</v>
      </c>
      <c r="F19">
        <v>114.57</v>
      </c>
      <c r="G19">
        <v>0</v>
      </c>
      <c r="H19">
        <v>0</v>
      </c>
      <c r="I19">
        <v>0</v>
      </c>
      <c r="J19">
        <v>0</v>
      </c>
      <c r="K19">
        <v>0</v>
      </c>
      <c r="L19">
        <v>0</v>
      </c>
      <c r="M19">
        <v>0</v>
      </c>
      <c r="N19">
        <v>0</v>
      </c>
      <c r="O19">
        <v>0</v>
      </c>
      <c r="P19">
        <v>0</v>
      </c>
      <c r="Q19">
        <v>0.401</v>
      </c>
      <c r="R19">
        <v>7.1</v>
      </c>
      <c r="S19">
        <v>0</v>
      </c>
      <c r="T19">
        <v>162.7</v>
      </c>
      <c r="U19">
        <v>0</v>
      </c>
      <c r="V19">
        <v>0</v>
      </c>
      <c r="W19">
        <v>0</v>
      </c>
      <c r="X19">
        <v>0</v>
      </c>
      <c r="Y19">
        <v>0</v>
      </c>
      <c r="Z19">
        <v>0</v>
      </c>
      <c r="AA19">
        <v>0</v>
      </c>
      <c r="AB19">
        <v>0</v>
      </c>
      <c r="AC19">
        <v>0</v>
      </c>
      <c r="AD19">
        <v>0</v>
      </c>
      <c r="AE19">
        <v>0</v>
      </c>
      <c r="AF19">
        <v>0</v>
      </c>
      <c r="AG19">
        <v>0</v>
      </c>
      <c r="AH19">
        <v>0</v>
      </c>
      <c r="AI19">
        <v>114.57</v>
      </c>
      <c r="AJ19">
        <v>114.57</v>
      </c>
      <c r="AK19">
        <v>0</v>
      </c>
      <c r="AL19">
        <v>0</v>
      </c>
      <c r="AM19">
        <v>114.169</v>
      </c>
      <c r="AN19">
        <v>114.568</v>
      </c>
      <c r="AO19">
        <v>7</v>
      </c>
      <c r="AP19">
        <v>0</v>
      </c>
      <c r="AQ19">
        <v>12</v>
      </c>
      <c r="AR19">
        <v>0</v>
      </c>
      <c r="AS19" s="113">
        <v>31506</v>
      </c>
      <c r="AT19">
        <v>0</v>
      </c>
      <c r="AU19">
        <v>0</v>
      </c>
      <c r="AV19">
        <v>0</v>
      </c>
      <c r="AW19" s="113">
        <v>3372</v>
      </c>
      <c r="AX19">
        <v>0</v>
      </c>
      <c r="AY19" s="113">
        <v>3372</v>
      </c>
      <c r="AZ19">
        <v>0</v>
      </c>
      <c r="BA19" s="113">
        <v>11865</v>
      </c>
      <c r="BB19">
        <v>0</v>
      </c>
      <c r="BC19">
        <v>0</v>
      </c>
      <c r="BD19">
        <v>0</v>
      </c>
      <c r="BE19" s="113">
        <v>11865</v>
      </c>
      <c r="BF19" s="113">
        <v>-29005</v>
      </c>
      <c r="BG19">
        <v>0</v>
      </c>
      <c r="BH19">
        <v>0</v>
      </c>
      <c r="BI19">
        <v>0</v>
      </c>
      <c r="BJ19">
        <v>0</v>
      </c>
      <c r="BK19">
        <v>143.059</v>
      </c>
      <c r="BL19">
        <v>3945</v>
      </c>
      <c r="BM19" s="113">
        <v>4759</v>
      </c>
      <c r="BN19" s="113">
        <v>13245</v>
      </c>
      <c r="BO19" s="113">
        <v>1323326</v>
      </c>
      <c r="BP19">
        <v>233.322</v>
      </c>
      <c r="BQ19">
        <v>5225</v>
      </c>
      <c r="BR19" s="113">
        <v>1161562</v>
      </c>
      <c r="BS19">
        <v>5365</v>
      </c>
      <c r="BT19" s="113">
        <v>90303</v>
      </c>
      <c r="BU19">
        <v>0</v>
      </c>
      <c r="BV19" s="113">
        <v>29005</v>
      </c>
      <c r="BW19">
        <v>4625.0302734</v>
      </c>
      <c r="BX19">
        <v>4887.3251953</v>
      </c>
      <c r="BY19">
        <v>4887.3251953</v>
      </c>
      <c r="BZ19">
        <v>5931.625</v>
      </c>
      <c r="CA19">
        <v>0.0520361328</v>
      </c>
      <c r="CB19">
        <v>0.0413155273</v>
      </c>
      <c r="CC19">
        <v>0</v>
      </c>
      <c r="CD19">
        <v>0</v>
      </c>
      <c r="CE19">
        <v>0</v>
      </c>
      <c r="CF19">
        <v>677207.69463</v>
      </c>
      <c r="CG19">
        <v>46325.99125</v>
      </c>
      <c r="CH19">
        <v>3211</v>
      </c>
      <c r="CI19">
        <v>0</v>
      </c>
      <c r="CJ19">
        <v>193015.0775</v>
      </c>
      <c r="CK19">
        <v>0</v>
      </c>
      <c r="CL19">
        <v>0</v>
      </c>
      <c r="CM19">
        <v>0</v>
      </c>
      <c r="CN19">
        <v>0</v>
      </c>
      <c r="CO19">
        <v>0</v>
      </c>
      <c r="CP19">
        <v>0</v>
      </c>
      <c r="CQ19">
        <v>0</v>
      </c>
      <c r="CR19" s="113">
        <v>963131</v>
      </c>
      <c r="CS19">
        <v>0.9731658002</v>
      </c>
      <c r="CT19">
        <v>895079</v>
      </c>
      <c r="CU19">
        <v>193.529</v>
      </c>
      <c r="CV19" s="113">
        <v>60393</v>
      </c>
      <c r="CW19" s="113">
        <v>25546</v>
      </c>
      <c r="CX19" s="113">
        <v>85939</v>
      </c>
      <c r="CY19">
        <v>1049069.7634</v>
      </c>
      <c r="CZ19">
        <v>5229</v>
      </c>
      <c r="DA19">
        <v>829.278</v>
      </c>
      <c r="DB19">
        <v>5262</v>
      </c>
      <c r="DC19">
        <v>987.721</v>
      </c>
      <c r="DD19">
        <v>5199</v>
      </c>
      <c r="DE19">
        <v>2304.818</v>
      </c>
      <c r="DF19">
        <v>5092</v>
      </c>
      <c r="DG19">
        <v>1334.117</v>
      </c>
      <c r="DH19">
        <v>5111</v>
      </c>
      <c r="DI19">
        <v>591.372</v>
      </c>
      <c r="DJ19">
        <v>5121</v>
      </c>
      <c r="DK19">
        <v>332.793</v>
      </c>
      <c r="DL19">
        <v>5121</v>
      </c>
      <c r="DM19">
        <v>1346.994</v>
      </c>
      <c r="DN19">
        <v>5150</v>
      </c>
      <c r="DO19">
        <v>1417.459</v>
      </c>
      <c r="DP19">
        <v>5106</v>
      </c>
      <c r="DQ19">
        <v>668.851</v>
      </c>
      <c r="DR19">
        <v>0</v>
      </c>
      <c r="DS19">
        <v>4971</v>
      </c>
      <c r="DT19">
        <v>1251865</v>
      </c>
      <c r="DU19">
        <v>5365</v>
      </c>
      <c r="DV19" s="113">
        <v>1011189</v>
      </c>
      <c r="DW19" s="113">
        <v>23223</v>
      </c>
      <c r="DX19" s="113">
        <v>1034412</v>
      </c>
      <c r="DY19" s="113">
        <v>-1380</v>
      </c>
      <c r="DZ19" s="113">
        <v>1037791</v>
      </c>
      <c r="EA19" s="113">
        <v>1106018</v>
      </c>
      <c r="EB19" s="113">
        <v>74660</v>
      </c>
      <c r="EC19">
        <v>0</v>
      </c>
      <c r="ED19" s="113">
        <v>74660</v>
      </c>
      <c r="EE19">
        <v>0</v>
      </c>
      <c r="EF19">
        <v>1037791</v>
      </c>
      <c r="EG19">
        <v>5362</v>
      </c>
      <c r="EH19">
        <v>45655</v>
      </c>
      <c r="EI19" s="113">
        <v>1094725</v>
      </c>
      <c r="EJ19" s="113">
        <v>1127102</v>
      </c>
    </row>
    <row r="20" spans="1:140" ht="12.75">
      <c r="A20">
        <v>15815</v>
      </c>
      <c r="B20" t="s">
        <v>719</v>
      </c>
      <c r="C20" t="s">
        <v>388</v>
      </c>
      <c r="D20">
        <v>4</v>
      </c>
      <c r="E20">
        <v>1</v>
      </c>
      <c r="F20">
        <v>762.722</v>
      </c>
      <c r="G20">
        <v>0</v>
      </c>
      <c r="H20">
        <v>0</v>
      </c>
      <c r="I20">
        <v>0.633</v>
      </c>
      <c r="J20">
        <v>3.515</v>
      </c>
      <c r="K20">
        <v>0.114</v>
      </c>
      <c r="L20">
        <v>0</v>
      </c>
      <c r="M20">
        <v>0</v>
      </c>
      <c r="N20">
        <v>0</v>
      </c>
      <c r="O20">
        <v>0</v>
      </c>
      <c r="P20">
        <v>0</v>
      </c>
      <c r="Q20">
        <v>17.372</v>
      </c>
      <c r="R20">
        <v>33.517</v>
      </c>
      <c r="S20">
        <v>0</v>
      </c>
      <c r="T20">
        <v>642.3</v>
      </c>
      <c r="U20">
        <v>0</v>
      </c>
      <c r="V20">
        <v>0</v>
      </c>
      <c r="W20">
        <v>0</v>
      </c>
      <c r="X20">
        <v>0</v>
      </c>
      <c r="Y20">
        <v>0</v>
      </c>
      <c r="Z20">
        <v>0</v>
      </c>
      <c r="AA20">
        <v>0</v>
      </c>
      <c r="AB20">
        <v>0</v>
      </c>
      <c r="AC20">
        <v>0</v>
      </c>
      <c r="AD20">
        <v>0</v>
      </c>
      <c r="AE20">
        <v>0</v>
      </c>
      <c r="AF20">
        <v>86.111</v>
      </c>
      <c r="AG20">
        <v>86.111</v>
      </c>
      <c r="AH20">
        <v>0</v>
      </c>
      <c r="AI20">
        <v>762.722</v>
      </c>
      <c r="AJ20">
        <v>762.722</v>
      </c>
      <c r="AK20">
        <v>86.111</v>
      </c>
      <c r="AL20">
        <v>4.262</v>
      </c>
      <c r="AM20">
        <v>741.088</v>
      </c>
      <c r="AN20">
        <v>149.243</v>
      </c>
      <c r="AO20">
        <v>22.75</v>
      </c>
      <c r="AP20">
        <v>0.167</v>
      </c>
      <c r="AQ20">
        <v>0</v>
      </c>
      <c r="AR20">
        <v>0</v>
      </c>
      <c r="AS20" s="113">
        <v>41042</v>
      </c>
      <c r="AT20" s="113">
        <v>11417</v>
      </c>
      <c r="AU20">
        <v>0</v>
      </c>
      <c r="AV20">
        <v>0</v>
      </c>
      <c r="AW20" s="113">
        <v>22447</v>
      </c>
      <c r="AX20">
        <v>0</v>
      </c>
      <c r="AY20" s="113">
        <v>22447</v>
      </c>
      <c r="AZ20">
        <v>0</v>
      </c>
      <c r="BA20" s="113">
        <v>14845</v>
      </c>
      <c r="BB20">
        <v>0</v>
      </c>
      <c r="BC20">
        <v>0</v>
      </c>
      <c r="BD20">
        <v>0</v>
      </c>
      <c r="BE20" s="113">
        <v>14845</v>
      </c>
      <c r="BF20" s="113">
        <v>-131904</v>
      </c>
      <c r="BG20">
        <v>0</v>
      </c>
      <c r="BH20">
        <v>0</v>
      </c>
      <c r="BI20">
        <v>0</v>
      </c>
      <c r="BJ20">
        <v>0.165</v>
      </c>
      <c r="BK20">
        <v>697.708</v>
      </c>
      <c r="BL20">
        <v>3945</v>
      </c>
      <c r="BM20" s="113">
        <v>24155</v>
      </c>
      <c r="BN20" s="113">
        <v>6455</v>
      </c>
      <c r="BO20" s="113">
        <v>5850093</v>
      </c>
      <c r="BP20">
        <v>1062.141</v>
      </c>
      <c r="BQ20">
        <v>5064</v>
      </c>
      <c r="BR20" s="113">
        <v>5090202</v>
      </c>
      <c r="BS20">
        <v>5207</v>
      </c>
      <c r="BT20" s="113">
        <v>440092</v>
      </c>
      <c r="BU20">
        <v>0</v>
      </c>
      <c r="BV20" s="113">
        <v>131904</v>
      </c>
      <c r="BW20">
        <v>4625.0302734</v>
      </c>
      <c r="BX20">
        <v>4887.3251953</v>
      </c>
      <c r="BY20">
        <v>4887.3251953</v>
      </c>
      <c r="BZ20">
        <v>5931.625</v>
      </c>
      <c r="CA20">
        <v>0.0520361328</v>
      </c>
      <c r="CB20">
        <v>0.0413155273</v>
      </c>
      <c r="CC20">
        <v>14.052</v>
      </c>
      <c r="CD20">
        <v>0</v>
      </c>
      <c r="CE20">
        <v>0</v>
      </c>
      <c r="CF20">
        <v>4395856.108</v>
      </c>
      <c r="CG20">
        <v>218691.30264</v>
      </c>
      <c r="CH20">
        <v>139118</v>
      </c>
      <c r="CI20">
        <v>0</v>
      </c>
      <c r="CJ20">
        <v>761976.5475</v>
      </c>
      <c r="CK20">
        <v>0</v>
      </c>
      <c r="CL20">
        <v>0</v>
      </c>
      <c r="CM20">
        <v>51077.816038</v>
      </c>
      <c r="CN20">
        <v>83351.1945</v>
      </c>
      <c r="CO20">
        <v>0</v>
      </c>
      <c r="CP20">
        <v>0</v>
      </c>
      <c r="CQ20">
        <v>0</v>
      </c>
      <c r="CR20" s="113">
        <v>5705958</v>
      </c>
      <c r="CS20">
        <v>0.9731658002</v>
      </c>
      <c r="CT20">
        <v>5498456</v>
      </c>
      <c r="CU20">
        <v>1188.848</v>
      </c>
      <c r="CV20" s="113">
        <v>370993</v>
      </c>
      <c r="CW20" s="113">
        <v>156932</v>
      </c>
      <c r="CX20" s="113">
        <v>527925</v>
      </c>
      <c r="CY20">
        <v>6233882.9687</v>
      </c>
      <c r="CZ20">
        <v>5229</v>
      </c>
      <c r="DA20">
        <v>829.278</v>
      </c>
      <c r="DB20">
        <v>5262</v>
      </c>
      <c r="DC20">
        <v>987.721</v>
      </c>
      <c r="DD20">
        <v>5199</v>
      </c>
      <c r="DE20">
        <v>2304.818</v>
      </c>
      <c r="DF20">
        <v>5092</v>
      </c>
      <c r="DG20">
        <v>1334.117</v>
      </c>
      <c r="DH20">
        <v>5111</v>
      </c>
      <c r="DI20">
        <v>591.372</v>
      </c>
      <c r="DJ20">
        <v>5121</v>
      </c>
      <c r="DK20">
        <v>332.793</v>
      </c>
      <c r="DL20">
        <v>5121</v>
      </c>
      <c r="DM20">
        <v>1346.994</v>
      </c>
      <c r="DN20">
        <v>5150</v>
      </c>
      <c r="DO20">
        <v>1417.459</v>
      </c>
      <c r="DP20">
        <v>5106</v>
      </c>
      <c r="DQ20">
        <v>668.851</v>
      </c>
      <c r="DR20">
        <v>0</v>
      </c>
      <c r="DS20">
        <v>4971</v>
      </c>
      <c r="DT20">
        <v>5530294</v>
      </c>
      <c r="DU20">
        <v>5207</v>
      </c>
      <c r="DV20" s="113">
        <v>6020326</v>
      </c>
      <c r="DW20" s="113">
        <v>142662</v>
      </c>
      <c r="DX20" s="113">
        <v>6162988</v>
      </c>
      <c r="DY20" s="113">
        <v>8390</v>
      </c>
      <c r="DZ20" s="113">
        <v>6195533</v>
      </c>
      <c r="EA20" s="113">
        <v>6606428</v>
      </c>
      <c r="EB20" s="113">
        <v>489575</v>
      </c>
      <c r="EC20">
        <v>0</v>
      </c>
      <c r="ED20" s="113">
        <v>489575</v>
      </c>
      <c r="EE20">
        <v>0</v>
      </c>
      <c r="EF20">
        <v>6195533</v>
      </c>
      <c r="EG20">
        <v>5211</v>
      </c>
      <c r="EH20">
        <v>369088</v>
      </c>
      <c r="EI20" s="113">
        <v>6602971</v>
      </c>
      <c r="EJ20" s="113">
        <v>6757322</v>
      </c>
    </row>
    <row r="21" spans="1:140" ht="12.75">
      <c r="A21">
        <v>15816</v>
      </c>
      <c r="B21" t="s">
        <v>719</v>
      </c>
      <c r="C21" t="s">
        <v>99</v>
      </c>
      <c r="D21">
        <v>4</v>
      </c>
      <c r="E21">
        <v>1</v>
      </c>
      <c r="F21">
        <v>127.848</v>
      </c>
      <c r="G21">
        <v>0</v>
      </c>
      <c r="H21">
        <v>0</v>
      </c>
      <c r="I21">
        <v>0.373</v>
      </c>
      <c r="J21">
        <v>3.343</v>
      </c>
      <c r="K21">
        <v>0.458</v>
      </c>
      <c r="L21">
        <v>0</v>
      </c>
      <c r="M21">
        <v>0</v>
      </c>
      <c r="N21">
        <v>0</v>
      </c>
      <c r="O21">
        <v>0</v>
      </c>
      <c r="P21">
        <v>0</v>
      </c>
      <c r="Q21">
        <v>49.301</v>
      </c>
      <c r="R21">
        <v>8.897</v>
      </c>
      <c r="S21">
        <v>2</v>
      </c>
      <c r="T21">
        <v>71.7</v>
      </c>
      <c r="U21">
        <v>0.047</v>
      </c>
      <c r="V21">
        <v>0</v>
      </c>
      <c r="W21">
        <v>0</v>
      </c>
      <c r="X21">
        <v>0</v>
      </c>
      <c r="Y21">
        <v>0</v>
      </c>
      <c r="Z21">
        <v>0</v>
      </c>
      <c r="AA21">
        <v>0</v>
      </c>
      <c r="AB21">
        <v>0</v>
      </c>
      <c r="AC21">
        <v>0</v>
      </c>
      <c r="AD21">
        <v>0</v>
      </c>
      <c r="AE21">
        <v>0</v>
      </c>
      <c r="AF21">
        <v>10.344</v>
      </c>
      <c r="AG21">
        <v>10.344</v>
      </c>
      <c r="AH21">
        <v>0</v>
      </c>
      <c r="AI21">
        <v>127.848</v>
      </c>
      <c r="AJ21">
        <v>127.848</v>
      </c>
      <c r="AK21">
        <v>10.344</v>
      </c>
      <c r="AL21">
        <v>4.174</v>
      </c>
      <c r="AM21">
        <v>74.373</v>
      </c>
      <c r="AN21">
        <v>127.846</v>
      </c>
      <c r="AO21">
        <v>10</v>
      </c>
      <c r="AP21">
        <v>0</v>
      </c>
      <c r="AQ21">
        <v>16</v>
      </c>
      <c r="AR21">
        <v>0</v>
      </c>
      <c r="AS21" s="113">
        <v>35158</v>
      </c>
      <c r="AT21">
        <v>0</v>
      </c>
      <c r="AU21">
        <v>0</v>
      </c>
      <c r="AV21">
        <v>0</v>
      </c>
      <c r="AW21" s="113">
        <v>3763</v>
      </c>
      <c r="AX21">
        <v>0</v>
      </c>
      <c r="AY21" s="113">
        <v>3763</v>
      </c>
      <c r="AZ21">
        <v>0</v>
      </c>
      <c r="BA21" s="113">
        <v>4860</v>
      </c>
      <c r="BB21">
        <v>0</v>
      </c>
      <c r="BC21">
        <v>0</v>
      </c>
      <c r="BD21">
        <v>0</v>
      </c>
      <c r="BE21" s="113">
        <v>4860</v>
      </c>
      <c r="BF21" s="113">
        <v>-40189</v>
      </c>
      <c r="BG21">
        <v>0</v>
      </c>
      <c r="BH21">
        <v>0</v>
      </c>
      <c r="BI21">
        <v>0</v>
      </c>
      <c r="BJ21">
        <v>1.894</v>
      </c>
      <c r="BK21">
        <v>176.184</v>
      </c>
      <c r="BL21">
        <v>3945</v>
      </c>
      <c r="BM21" s="113">
        <v>6741</v>
      </c>
      <c r="BN21" s="113">
        <v>6030</v>
      </c>
      <c r="BO21" s="113">
        <v>1609324</v>
      </c>
      <c r="BP21">
        <v>285.904</v>
      </c>
      <c r="BQ21">
        <v>5218</v>
      </c>
      <c r="BR21" s="113">
        <v>1405931</v>
      </c>
      <c r="BS21">
        <v>5362</v>
      </c>
      <c r="BT21" s="113">
        <v>126966</v>
      </c>
      <c r="BU21">
        <v>0</v>
      </c>
      <c r="BV21" s="113">
        <v>40189</v>
      </c>
      <c r="BW21">
        <v>4625.0302734</v>
      </c>
      <c r="BX21">
        <v>4887.3251953</v>
      </c>
      <c r="BY21">
        <v>4887.3251953</v>
      </c>
      <c r="BZ21">
        <v>5931.625</v>
      </c>
      <c r="CA21">
        <v>0.0520361328</v>
      </c>
      <c r="CB21">
        <v>0.0413155273</v>
      </c>
      <c r="CC21">
        <v>13.268</v>
      </c>
      <c r="CD21">
        <v>0</v>
      </c>
      <c r="CE21">
        <v>0</v>
      </c>
      <c r="CF21">
        <v>441152.74613</v>
      </c>
      <c r="CG21">
        <v>58051.034388</v>
      </c>
      <c r="CH21">
        <v>394882</v>
      </c>
      <c r="CI21">
        <v>1423.59</v>
      </c>
      <c r="CJ21">
        <v>85059.5025</v>
      </c>
      <c r="CK21">
        <v>671.87516375</v>
      </c>
      <c r="CL21">
        <v>0</v>
      </c>
      <c r="CM21">
        <v>6135.6729</v>
      </c>
      <c r="CN21">
        <v>78700.8005</v>
      </c>
      <c r="CO21">
        <v>0</v>
      </c>
      <c r="CP21">
        <v>0</v>
      </c>
      <c r="CQ21">
        <v>0</v>
      </c>
      <c r="CR21" s="113">
        <v>1106095</v>
      </c>
      <c r="CS21">
        <v>0.9731658002</v>
      </c>
      <c r="CT21">
        <v>1037470</v>
      </c>
      <c r="CU21">
        <v>224.316</v>
      </c>
      <c r="CV21" s="113">
        <v>70000</v>
      </c>
      <c r="CW21" s="113">
        <v>29610</v>
      </c>
      <c r="CX21" s="113">
        <v>99610</v>
      </c>
      <c r="CY21">
        <v>1205705.2216</v>
      </c>
      <c r="CZ21">
        <v>5229</v>
      </c>
      <c r="DA21">
        <v>829.278</v>
      </c>
      <c r="DB21">
        <v>5262</v>
      </c>
      <c r="DC21">
        <v>987.721</v>
      </c>
      <c r="DD21">
        <v>5199</v>
      </c>
      <c r="DE21">
        <v>2304.818</v>
      </c>
      <c r="DF21">
        <v>5092</v>
      </c>
      <c r="DG21">
        <v>1334.117</v>
      </c>
      <c r="DH21">
        <v>5111</v>
      </c>
      <c r="DI21">
        <v>591.372</v>
      </c>
      <c r="DJ21">
        <v>5121</v>
      </c>
      <c r="DK21">
        <v>332.793</v>
      </c>
      <c r="DL21">
        <v>5121</v>
      </c>
      <c r="DM21">
        <v>1346.994</v>
      </c>
      <c r="DN21">
        <v>5150</v>
      </c>
      <c r="DO21">
        <v>1417.459</v>
      </c>
      <c r="DP21">
        <v>5106</v>
      </c>
      <c r="DQ21">
        <v>668.851</v>
      </c>
      <c r="DR21">
        <v>0</v>
      </c>
      <c r="DS21">
        <v>4971</v>
      </c>
      <c r="DT21">
        <v>1532897</v>
      </c>
      <c r="DU21">
        <v>5362</v>
      </c>
      <c r="DV21" s="113">
        <v>1170481</v>
      </c>
      <c r="DW21" s="113">
        <v>26918</v>
      </c>
      <c r="DX21" s="113">
        <v>1197399</v>
      </c>
      <c r="DY21" s="113">
        <v>-1170</v>
      </c>
      <c r="DZ21" s="113">
        <v>1202970</v>
      </c>
      <c r="EA21" s="113">
        <v>1281293</v>
      </c>
      <c r="EB21" s="113">
        <v>96875</v>
      </c>
      <c r="EC21">
        <v>0</v>
      </c>
      <c r="ED21" s="113">
        <v>96875</v>
      </c>
      <c r="EE21">
        <v>0</v>
      </c>
      <c r="EF21">
        <v>1202970</v>
      </c>
      <c r="EG21">
        <v>5363</v>
      </c>
      <c r="EH21">
        <v>56686</v>
      </c>
      <c r="EI21" s="113">
        <v>1262391</v>
      </c>
      <c r="EJ21" s="113">
        <v>1306343</v>
      </c>
    </row>
    <row r="22" spans="1:140" ht="12.75">
      <c r="A22">
        <v>15817</v>
      </c>
      <c r="B22" t="s">
        <v>719</v>
      </c>
      <c r="C22" t="s">
        <v>100</v>
      </c>
      <c r="D22">
        <v>4</v>
      </c>
      <c r="E22">
        <v>1</v>
      </c>
      <c r="F22">
        <v>298.082</v>
      </c>
      <c r="G22">
        <v>0.046</v>
      </c>
      <c r="H22">
        <v>0</v>
      </c>
      <c r="I22">
        <v>0</v>
      </c>
      <c r="J22">
        <v>0</v>
      </c>
      <c r="K22">
        <v>0</v>
      </c>
      <c r="L22">
        <v>0</v>
      </c>
      <c r="M22">
        <v>0</v>
      </c>
      <c r="N22">
        <v>0</v>
      </c>
      <c r="O22">
        <v>0</v>
      </c>
      <c r="P22">
        <v>0</v>
      </c>
      <c r="Q22">
        <v>16.692</v>
      </c>
      <c r="R22">
        <v>39.94</v>
      </c>
      <c r="S22">
        <v>0</v>
      </c>
      <c r="T22">
        <v>330</v>
      </c>
      <c r="U22">
        <v>0</v>
      </c>
      <c r="V22">
        <v>0</v>
      </c>
      <c r="W22">
        <v>0</v>
      </c>
      <c r="X22">
        <v>0</v>
      </c>
      <c r="Y22">
        <v>0</v>
      </c>
      <c r="Z22">
        <v>0</v>
      </c>
      <c r="AA22">
        <v>0</v>
      </c>
      <c r="AB22">
        <v>0</v>
      </c>
      <c r="AC22">
        <v>0</v>
      </c>
      <c r="AD22">
        <v>0</v>
      </c>
      <c r="AE22">
        <v>0</v>
      </c>
      <c r="AF22">
        <v>32.026</v>
      </c>
      <c r="AG22">
        <v>32.026</v>
      </c>
      <c r="AH22">
        <v>0</v>
      </c>
      <c r="AI22">
        <v>298.082</v>
      </c>
      <c r="AJ22">
        <v>298.082</v>
      </c>
      <c r="AK22">
        <v>32.026</v>
      </c>
      <c r="AL22">
        <v>0.046</v>
      </c>
      <c r="AM22">
        <v>281.344</v>
      </c>
      <c r="AN22">
        <v>298.08</v>
      </c>
      <c r="AO22">
        <v>13</v>
      </c>
      <c r="AP22">
        <v>0</v>
      </c>
      <c r="AQ22">
        <v>21</v>
      </c>
      <c r="AR22">
        <v>0</v>
      </c>
      <c r="AS22" s="113">
        <v>81972</v>
      </c>
      <c r="AT22">
        <v>0</v>
      </c>
      <c r="AU22">
        <v>0</v>
      </c>
      <c r="AV22">
        <v>0</v>
      </c>
      <c r="AW22" s="113">
        <v>8773</v>
      </c>
      <c r="AX22">
        <v>0</v>
      </c>
      <c r="AY22" s="113">
        <v>8773</v>
      </c>
      <c r="AZ22">
        <v>0</v>
      </c>
      <c r="BA22" s="113">
        <v>38295</v>
      </c>
      <c r="BB22">
        <v>0</v>
      </c>
      <c r="BC22">
        <v>0</v>
      </c>
      <c r="BD22">
        <v>0</v>
      </c>
      <c r="BE22" s="113">
        <v>38295</v>
      </c>
      <c r="BF22" s="113">
        <v>-64478</v>
      </c>
      <c r="BG22">
        <v>0</v>
      </c>
      <c r="BH22">
        <v>0</v>
      </c>
      <c r="BI22">
        <v>0</v>
      </c>
      <c r="BJ22">
        <v>0</v>
      </c>
      <c r="BK22">
        <v>298.239</v>
      </c>
      <c r="BL22">
        <v>3945</v>
      </c>
      <c r="BM22" s="113">
        <v>13208</v>
      </c>
      <c r="BN22" s="113">
        <v>39795</v>
      </c>
      <c r="BO22" s="113">
        <v>3066492</v>
      </c>
      <c r="BP22">
        <v>536.693</v>
      </c>
      <c r="BQ22">
        <v>5275</v>
      </c>
      <c r="BR22" s="113">
        <v>2672657</v>
      </c>
      <c r="BS22">
        <v>5420</v>
      </c>
      <c r="BT22" s="113">
        <v>236010</v>
      </c>
      <c r="BU22">
        <v>0</v>
      </c>
      <c r="BV22" s="113">
        <v>64478</v>
      </c>
      <c r="BW22">
        <v>4625.0302734</v>
      </c>
      <c r="BX22">
        <v>4887.3251953</v>
      </c>
      <c r="BY22">
        <v>4887.3251953</v>
      </c>
      <c r="BZ22">
        <v>5931.625</v>
      </c>
      <c r="CA22">
        <v>0.0520361328</v>
      </c>
      <c r="CB22">
        <v>0.0413155273</v>
      </c>
      <c r="CC22">
        <v>0.23</v>
      </c>
      <c r="CD22">
        <v>0</v>
      </c>
      <c r="CE22">
        <v>0</v>
      </c>
      <c r="CF22">
        <v>1668827.104</v>
      </c>
      <c r="CG22">
        <v>260600.01275</v>
      </c>
      <c r="CH22">
        <v>133664</v>
      </c>
      <c r="CI22">
        <v>0</v>
      </c>
      <c r="CJ22">
        <v>391487.25</v>
      </c>
      <c r="CK22">
        <v>0</v>
      </c>
      <c r="CL22">
        <v>0</v>
      </c>
      <c r="CM22">
        <v>18996.622225</v>
      </c>
      <c r="CN22">
        <v>1364.27375</v>
      </c>
      <c r="CO22">
        <v>0</v>
      </c>
      <c r="CP22">
        <v>0</v>
      </c>
      <c r="CQ22">
        <v>0</v>
      </c>
      <c r="CR22" s="113">
        <v>2595206</v>
      </c>
      <c r="CS22">
        <v>0.9731658002</v>
      </c>
      <c r="CT22">
        <v>2408526</v>
      </c>
      <c r="CU22">
        <v>520.759</v>
      </c>
      <c r="CV22" s="113">
        <v>162508</v>
      </c>
      <c r="CW22" s="113">
        <v>68742</v>
      </c>
      <c r="CX22" s="113">
        <v>231250</v>
      </c>
      <c r="CY22">
        <v>2826456.2627</v>
      </c>
      <c r="CZ22">
        <v>5229</v>
      </c>
      <c r="DA22">
        <v>829.278</v>
      </c>
      <c r="DB22">
        <v>5262</v>
      </c>
      <c r="DC22">
        <v>987.721</v>
      </c>
      <c r="DD22">
        <v>5199</v>
      </c>
      <c r="DE22">
        <v>2304.818</v>
      </c>
      <c r="DF22">
        <v>5092</v>
      </c>
      <c r="DG22">
        <v>1334.117</v>
      </c>
      <c r="DH22">
        <v>5111</v>
      </c>
      <c r="DI22">
        <v>591.372</v>
      </c>
      <c r="DJ22">
        <v>5121</v>
      </c>
      <c r="DK22">
        <v>332.793</v>
      </c>
      <c r="DL22">
        <v>5121</v>
      </c>
      <c r="DM22">
        <v>1346.994</v>
      </c>
      <c r="DN22">
        <v>5150</v>
      </c>
      <c r="DO22">
        <v>1417.459</v>
      </c>
      <c r="DP22">
        <v>5106</v>
      </c>
      <c r="DQ22">
        <v>668.851</v>
      </c>
      <c r="DR22">
        <v>0</v>
      </c>
      <c r="DS22">
        <v>4971</v>
      </c>
      <c r="DT22">
        <v>2908667</v>
      </c>
      <c r="DU22">
        <v>5420</v>
      </c>
      <c r="DV22" s="113">
        <v>2747004</v>
      </c>
      <c r="DW22" s="113">
        <v>62491</v>
      </c>
      <c r="DX22" s="113">
        <v>2809495</v>
      </c>
      <c r="DY22" s="113">
        <v>-1500</v>
      </c>
      <c r="DZ22" s="113">
        <v>2821203</v>
      </c>
      <c r="EA22" s="113">
        <v>3004779</v>
      </c>
      <c r="EB22" s="113">
        <v>225997</v>
      </c>
      <c r="EC22">
        <v>0</v>
      </c>
      <c r="ED22" s="113">
        <v>225997</v>
      </c>
      <c r="EE22">
        <v>0</v>
      </c>
      <c r="EF22">
        <v>2821203</v>
      </c>
      <c r="EG22">
        <v>5417</v>
      </c>
      <c r="EH22">
        <v>161519</v>
      </c>
      <c r="EI22" s="113">
        <v>2987975</v>
      </c>
      <c r="EJ22" s="113">
        <v>3061226</v>
      </c>
    </row>
    <row r="23" spans="1:140" ht="12.75">
      <c r="A23">
        <v>15819</v>
      </c>
      <c r="B23" t="s">
        <v>719</v>
      </c>
      <c r="C23" t="s">
        <v>375</v>
      </c>
      <c r="D23">
        <v>4</v>
      </c>
      <c r="E23">
        <v>1</v>
      </c>
      <c r="F23">
        <v>968.751</v>
      </c>
      <c r="G23">
        <v>0.071</v>
      </c>
      <c r="H23">
        <v>0</v>
      </c>
      <c r="I23">
        <v>1.167</v>
      </c>
      <c r="J23">
        <v>8.242</v>
      </c>
      <c r="K23">
        <v>0.025</v>
      </c>
      <c r="L23">
        <v>0</v>
      </c>
      <c r="M23">
        <v>0</v>
      </c>
      <c r="N23">
        <v>0</v>
      </c>
      <c r="O23">
        <v>0</v>
      </c>
      <c r="P23">
        <v>0</v>
      </c>
      <c r="Q23">
        <v>23.928</v>
      </c>
      <c r="R23">
        <v>36.195</v>
      </c>
      <c r="S23">
        <v>0</v>
      </c>
      <c r="T23">
        <v>799.3</v>
      </c>
      <c r="U23">
        <v>0</v>
      </c>
      <c r="V23">
        <v>0</v>
      </c>
      <c r="W23">
        <v>0</v>
      </c>
      <c r="X23">
        <v>0</v>
      </c>
      <c r="Y23">
        <v>0</v>
      </c>
      <c r="Z23">
        <v>0</v>
      </c>
      <c r="AA23">
        <v>0</v>
      </c>
      <c r="AB23">
        <v>0</v>
      </c>
      <c r="AC23">
        <v>0</v>
      </c>
      <c r="AD23">
        <v>0</v>
      </c>
      <c r="AE23">
        <v>0</v>
      </c>
      <c r="AF23">
        <v>63.486</v>
      </c>
      <c r="AG23">
        <v>63.486</v>
      </c>
      <c r="AH23">
        <v>0</v>
      </c>
      <c r="AI23">
        <v>968.751</v>
      </c>
      <c r="AJ23">
        <v>968.751</v>
      </c>
      <c r="AK23">
        <v>63.486</v>
      </c>
      <c r="AL23">
        <v>9.505</v>
      </c>
      <c r="AM23">
        <v>935.318</v>
      </c>
      <c r="AN23">
        <v>162.285</v>
      </c>
      <c r="AO23">
        <v>22.417</v>
      </c>
      <c r="AP23">
        <v>1.417</v>
      </c>
      <c r="AQ23">
        <v>0</v>
      </c>
      <c r="AR23">
        <v>0</v>
      </c>
      <c r="AS23" s="113">
        <v>44628</v>
      </c>
      <c r="AT23" s="113">
        <v>11562</v>
      </c>
      <c r="AU23">
        <v>0</v>
      </c>
      <c r="AV23">
        <v>0</v>
      </c>
      <c r="AW23" s="113">
        <v>28510</v>
      </c>
      <c r="AX23">
        <v>0</v>
      </c>
      <c r="AY23" s="113">
        <v>28510</v>
      </c>
      <c r="AZ23">
        <v>0</v>
      </c>
      <c r="BA23" s="113">
        <v>20828</v>
      </c>
      <c r="BB23">
        <v>0</v>
      </c>
      <c r="BC23">
        <v>0</v>
      </c>
      <c r="BD23">
        <v>0</v>
      </c>
      <c r="BE23" s="113">
        <v>20828</v>
      </c>
      <c r="BF23" s="113">
        <v>-182189</v>
      </c>
      <c r="BG23">
        <v>0</v>
      </c>
      <c r="BH23">
        <v>0</v>
      </c>
      <c r="BI23">
        <v>0</v>
      </c>
      <c r="BJ23">
        <v>0.996</v>
      </c>
      <c r="BK23" s="168">
        <v>1003.135</v>
      </c>
      <c r="BL23">
        <v>3945</v>
      </c>
      <c r="BM23" s="113">
        <v>27726</v>
      </c>
      <c r="BN23" s="113">
        <v>7938</v>
      </c>
      <c r="BO23" s="113">
        <v>8391458</v>
      </c>
      <c r="BP23">
        <v>1468.744</v>
      </c>
      <c r="BQ23">
        <v>5253</v>
      </c>
      <c r="BR23" s="113">
        <v>7035523</v>
      </c>
      <c r="BS23">
        <v>5392</v>
      </c>
      <c r="BT23" s="113">
        <v>883765</v>
      </c>
      <c r="BU23">
        <v>0</v>
      </c>
      <c r="BV23" s="113">
        <v>182189</v>
      </c>
      <c r="BW23">
        <v>4625.0302734</v>
      </c>
      <c r="BX23">
        <v>4887.3251953</v>
      </c>
      <c r="BY23">
        <v>4887.3251953</v>
      </c>
      <c r="BZ23">
        <v>5931.625</v>
      </c>
      <c r="CA23">
        <v>0.0520361328</v>
      </c>
      <c r="CB23">
        <v>0.0413155273</v>
      </c>
      <c r="CC23">
        <v>30.991</v>
      </c>
      <c r="CD23">
        <v>0</v>
      </c>
      <c r="CE23">
        <v>0</v>
      </c>
      <c r="CF23">
        <v>5547955.6318</v>
      </c>
      <c r="CG23">
        <v>236164.68356</v>
      </c>
      <c r="CH23">
        <v>191658</v>
      </c>
      <c r="CI23">
        <v>0</v>
      </c>
      <c r="CJ23">
        <v>948229.5725</v>
      </c>
      <c r="CK23">
        <v>0</v>
      </c>
      <c r="CL23">
        <v>0</v>
      </c>
      <c r="CM23">
        <v>37657.514475</v>
      </c>
      <c r="CN23">
        <v>183826.99038</v>
      </c>
      <c r="CO23">
        <v>0</v>
      </c>
      <c r="CP23">
        <v>0</v>
      </c>
      <c r="CQ23">
        <v>0</v>
      </c>
      <c r="CR23" s="113">
        <v>7210948</v>
      </c>
      <c r="CS23">
        <v>0.9731658002</v>
      </c>
      <c r="CT23">
        <v>6953749</v>
      </c>
      <c r="CU23">
        <v>1503.503</v>
      </c>
      <c r="CV23" s="113">
        <v>469184</v>
      </c>
      <c r="CW23" s="113">
        <v>198467</v>
      </c>
      <c r="CX23" s="113">
        <v>667651</v>
      </c>
      <c r="CY23">
        <v>7878599.3927</v>
      </c>
      <c r="CZ23">
        <v>5229</v>
      </c>
      <c r="DA23">
        <v>829.278</v>
      </c>
      <c r="DB23">
        <v>5262</v>
      </c>
      <c r="DC23">
        <v>987.721</v>
      </c>
      <c r="DD23">
        <v>5199</v>
      </c>
      <c r="DE23">
        <v>2304.818</v>
      </c>
      <c r="DF23">
        <v>5092</v>
      </c>
      <c r="DG23">
        <v>1334.117</v>
      </c>
      <c r="DH23">
        <v>5111</v>
      </c>
      <c r="DI23">
        <v>591.372</v>
      </c>
      <c r="DJ23">
        <v>5121</v>
      </c>
      <c r="DK23">
        <v>332.793</v>
      </c>
      <c r="DL23">
        <v>5121</v>
      </c>
      <c r="DM23">
        <v>1346.994</v>
      </c>
      <c r="DN23">
        <v>5150</v>
      </c>
      <c r="DO23">
        <v>1417.459</v>
      </c>
      <c r="DP23">
        <v>5106</v>
      </c>
      <c r="DQ23">
        <v>668.851</v>
      </c>
      <c r="DR23">
        <v>0</v>
      </c>
      <c r="DS23">
        <v>4971</v>
      </c>
      <c r="DT23">
        <v>7919288</v>
      </c>
      <c r="DU23">
        <v>5392</v>
      </c>
      <c r="DV23" s="113">
        <v>7897901</v>
      </c>
      <c r="DW23" s="113">
        <v>180420</v>
      </c>
      <c r="DX23" s="113">
        <v>8078321</v>
      </c>
      <c r="DY23" s="113">
        <v>12890</v>
      </c>
      <c r="DZ23" s="113">
        <v>8118937</v>
      </c>
      <c r="EA23" s="113">
        <v>8633114</v>
      </c>
      <c r="EB23" s="113">
        <v>907989</v>
      </c>
      <c r="EC23">
        <v>0</v>
      </c>
      <c r="ED23" s="113">
        <v>907989</v>
      </c>
      <c r="EE23">
        <v>0</v>
      </c>
      <c r="EF23">
        <v>8118937</v>
      </c>
      <c r="EG23">
        <v>5400</v>
      </c>
      <c r="EH23">
        <v>737362</v>
      </c>
      <c r="EI23" s="113">
        <v>8615961</v>
      </c>
      <c r="EJ23" s="113">
        <v>8826661</v>
      </c>
    </row>
    <row r="24" spans="1:140" ht="12.75">
      <c r="A24">
        <v>15820</v>
      </c>
      <c r="B24" t="s">
        <v>719</v>
      </c>
      <c r="C24" t="s">
        <v>101</v>
      </c>
      <c r="D24">
        <v>4</v>
      </c>
      <c r="E24">
        <v>1</v>
      </c>
      <c r="F24">
        <v>356.559</v>
      </c>
      <c r="G24">
        <v>0</v>
      </c>
      <c r="H24">
        <v>0</v>
      </c>
      <c r="I24">
        <v>0.444</v>
      </c>
      <c r="J24">
        <v>0.767</v>
      </c>
      <c r="K24">
        <v>1.339</v>
      </c>
      <c r="L24">
        <v>0</v>
      </c>
      <c r="M24">
        <v>0</v>
      </c>
      <c r="N24">
        <v>0</v>
      </c>
      <c r="O24">
        <v>0</v>
      </c>
      <c r="P24">
        <v>0</v>
      </c>
      <c r="Q24">
        <v>85.82</v>
      </c>
      <c r="R24">
        <v>45.19</v>
      </c>
      <c r="S24">
        <v>0</v>
      </c>
      <c r="T24">
        <v>324</v>
      </c>
      <c r="U24">
        <v>0.658</v>
      </c>
      <c r="V24">
        <v>0</v>
      </c>
      <c r="W24">
        <v>0</v>
      </c>
      <c r="X24">
        <v>0</v>
      </c>
      <c r="Y24">
        <v>0</v>
      </c>
      <c r="Z24">
        <v>0.062</v>
      </c>
      <c r="AA24">
        <v>0.062</v>
      </c>
      <c r="AB24">
        <v>0</v>
      </c>
      <c r="AC24">
        <v>0</v>
      </c>
      <c r="AD24">
        <v>0</v>
      </c>
      <c r="AE24">
        <v>0</v>
      </c>
      <c r="AF24">
        <v>0</v>
      </c>
      <c r="AG24">
        <v>0</v>
      </c>
      <c r="AH24">
        <v>0</v>
      </c>
      <c r="AI24">
        <v>356.559</v>
      </c>
      <c r="AJ24">
        <v>356.559</v>
      </c>
      <c r="AK24">
        <v>0</v>
      </c>
      <c r="AL24">
        <v>2.55</v>
      </c>
      <c r="AM24">
        <v>268.189</v>
      </c>
      <c r="AN24">
        <v>136.325</v>
      </c>
      <c r="AO24">
        <v>0</v>
      </c>
      <c r="AP24">
        <v>0</v>
      </c>
      <c r="AQ24">
        <v>0</v>
      </c>
      <c r="AR24">
        <v>0</v>
      </c>
      <c r="AS24" s="113">
        <v>37489</v>
      </c>
      <c r="AT24">
        <v>0</v>
      </c>
      <c r="AU24">
        <v>0</v>
      </c>
      <c r="AV24">
        <v>0</v>
      </c>
      <c r="AW24" s="113">
        <v>10494</v>
      </c>
      <c r="AX24">
        <v>0</v>
      </c>
      <c r="AY24" s="113">
        <v>10494</v>
      </c>
      <c r="AZ24">
        <v>0</v>
      </c>
      <c r="BA24">
        <v>0</v>
      </c>
      <c r="BB24">
        <v>0</v>
      </c>
      <c r="BC24">
        <v>0</v>
      </c>
      <c r="BD24">
        <v>0</v>
      </c>
      <c r="BE24">
        <v>0</v>
      </c>
      <c r="BF24" s="113">
        <v>-69260</v>
      </c>
      <c r="BG24">
        <v>0</v>
      </c>
      <c r="BH24">
        <v>0</v>
      </c>
      <c r="BI24">
        <v>0</v>
      </c>
      <c r="BJ24">
        <v>63.894</v>
      </c>
      <c r="BK24">
        <v>335.491</v>
      </c>
      <c r="BL24">
        <v>3945</v>
      </c>
      <c r="BM24" s="113">
        <v>9711</v>
      </c>
      <c r="BN24">
        <v>0</v>
      </c>
      <c r="BO24" s="113">
        <v>3275152</v>
      </c>
      <c r="BP24">
        <v>586.92</v>
      </c>
      <c r="BQ24">
        <v>5104</v>
      </c>
      <c r="BR24" s="113">
        <v>2829271</v>
      </c>
      <c r="BS24">
        <v>5241</v>
      </c>
      <c r="BT24" s="113">
        <v>246510</v>
      </c>
      <c r="BU24">
        <v>0</v>
      </c>
      <c r="BV24" s="113">
        <v>69260</v>
      </c>
      <c r="BW24">
        <v>4625.0302734</v>
      </c>
      <c r="BX24">
        <v>4887.3251953</v>
      </c>
      <c r="BY24">
        <v>4887.3251953</v>
      </c>
      <c r="BZ24">
        <v>5931.625</v>
      </c>
      <c r="CA24">
        <v>0.0520361328</v>
      </c>
      <c r="CB24">
        <v>0.0413155273</v>
      </c>
      <c r="CC24">
        <v>8.538</v>
      </c>
      <c r="CD24">
        <v>0.372</v>
      </c>
      <c r="CE24">
        <v>0</v>
      </c>
      <c r="CF24">
        <v>1590796.5771</v>
      </c>
      <c r="CG24">
        <v>294855.14713</v>
      </c>
      <c r="CH24">
        <v>690415</v>
      </c>
      <c r="CI24">
        <v>0</v>
      </c>
      <c r="CJ24">
        <v>384369.3</v>
      </c>
      <c r="CK24">
        <v>9406.2522925</v>
      </c>
      <c r="CL24">
        <v>0</v>
      </c>
      <c r="CM24">
        <v>0</v>
      </c>
      <c r="CN24">
        <v>50644.21425</v>
      </c>
      <c r="CO24">
        <v>0</v>
      </c>
      <c r="CP24">
        <v>0</v>
      </c>
      <c r="CQ24">
        <v>1654.923375</v>
      </c>
      <c r="CR24" s="113">
        <v>3059630</v>
      </c>
      <c r="CS24">
        <v>0.9731658002</v>
      </c>
      <c r="CT24">
        <v>2941045</v>
      </c>
      <c r="CU24">
        <v>635.897</v>
      </c>
      <c r="CV24" s="113">
        <v>198438</v>
      </c>
      <c r="CW24" s="113">
        <v>83940</v>
      </c>
      <c r="CX24" s="113">
        <v>282378</v>
      </c>
      <c r="CY24">
        <v>3342008.4142</v>
      </c>
      <c r="CZ24">
        <v>5229</v>
      </c>
      <c r="DA24">
        <v>829.278</v>
      </c>
      <c r="DB24">
        <v>5262</v>
      </c>
      <c r="DC24">
        <v>987.721</v>
      </c>
      <c r="DD24">
        <v>5199</v>
      </c>
      <c r="DE24">
        <v>2304.818</v>
      </c>
      <c r="DF24">
        <v>5092</v>
      </c>
      <c r="DG24">
        <v>1334.117</v>
      </c>
      <c r="DH24">
        <v>5111</v>
      </c>
      <c r="DI24">
        <v>591.372</v>
      </c>
      <c r="DJ24">
        <v>5121</v>
      </c>
      <c r="DK24">
        <v>332.793</v>
      </c>
      <c r="DL24">
        <v>5121</v>
      </c>
      <c r="DM24">
        <v>1346.994</v>
      </c>
      <c r="DN24">
        <v>5150</v>
      </c>
      <c r="DO24">
        <v>1417.459</v>
      </c>
      <c r="DP24">
        <v>5106</v>
      </c>
      <c r="DQ24">
        <v>668.851</v>
      </c>
      <c r="DR24">
        <v>0</v>
      </c>
      <c r="DS24">
        <v>4971</v>
      </c>
      <c r="DT24">
        <v>3075781</v>
      </c>
      <c r="DU24">
        <v>5241</v>
      </c>
      <c r="DV24" s="113">
        <v>3245618</v>
      </c>
      <c r="DW24" s="113">
        <v>76308</v>
      </c>
      <c r="DX24" s="113">
        <v>3321926</v>
      </c>
      <c r="DY24">
        <v>0</v>
      </c>
      <c r="DZ24" s="113">
        <v>3331637</v>
      </c>
      <c r="EA24" s="113">
        <v>3555300</v>
      </c>
      <c r="EB24" s="113">
        <v>272007</v>
      </c>
      <c r="EC24">
        <v>0</v>
      </c>
      <c r="ED24" s="113">
        <v>272007</v>
      </c>
      <c r="EE24">
        <v>0</v>
      </c>
      <c r="EF24">
        <v>3331637</v>
      </c>
      <c r="EG24">
        <v>5239</v>
      </c>
      <c r="EH24">
        <v>202747</v>
      </c>
      <c r="EI24" s="113">
        <v>3544755</v>
      </c>
      <c r="EJ24" s="113">
        <v>3624509</v>
      </c>
    </row>
    <row r="25" spans="1:140" ht="12.75">
      <c r="A25">
        <v>15822</v>
      </c>
      <c r="B25" t="s">
        <v>719</v>
      </c>
      <c r="C25" t="s">
        <v>391</v>
      </c>
      <c r="D25">
        <v>4</v>
      </c>
      <c r="E25">
        <v>1</v>
      </c>
      <c r="F25">
        <v>854.964</v>
      </c>
      <c r="G25">
        <v>0</v>
      </c>
      <c r="H25">
        <v>0</v>
      </c>
      <c r="I25">
        <v>0.789</v>
      </c>
      <c r="J25">
        <v>18.976</v>
      </c>
      <c r="K25">
        <v>0.57</v>
      </c>
      <c r="L25">
        <v>0</v>
      </c>
      <c r="M25">
        <v>0</v>
      </c>
      <c r="N25">
        <v>0</v>
      </c>
      <c r="O25">
        <v>0</v>
      </c>
      <c r="P25">
        <v>0.116</v>
      </c>
      <c r="Q25">
        <v>0</v>
      </c>
      <c r="R25">
        <v>5.758</v>
      </c>
      <c r="S25">
        <v>18</v>
      </c>
      <c r="T25">
        <v>720.5</v>
      </c>
      <c r="U25">
        <v>0</v>
      </c>
      <c r="V25">
        <v>0</v>
      </c>
      <c r="W25">
        <v>0</v>
      </c>
      <c r="X25">
        <v>0</v>
      </c>
      <c r="Y25">
        <v>0</v>
      </c>
      <c r="Z25">
        <v>0</v>
      </c>
      <c r="AA25">
        <v>0</v>
      </c>
      <c r="AB25">
        <v>0</v>
      </c>
      <c r="AC25">
        <v>0</v>
      </c>
      <c r="AD25">
        <v>0</v>
      </c>
      <c r="AE25">
        <v>0</v>
      </c>
      <c r="AF25">
        <v>126.811</v>
      </c>
      <c r="AG25">
        <v>128.484</v>
      </c>
      <c r="AH25">
        <v>0</v>
      </c>
      <c r="AI25">
        <v>854.964</v>
      </c>
      <c r="AJ25">
        <v>854.964</v>
      </c>
      <c r="AK25">
        <v>126.811</v>
      </c>
      <c r="AL25">
        <v>20.451</v>
      </c>
      <c r="AM25">
        <v>834.513</v>
      </c>
      <c r="AN25">
        <v>152.567</v>
      </c>
      <c r="AO25">
        <v>39</v>
      </c>
      <c r="AP25">
        <v>4</v>
      </c>
      <c r="AQ25">
        <v>51</v>
      </c>
      <c r="AR25">
        <v>0</v>
      </c>
      <c r="AS25" s="113">
        <v>41956</v>
      </c>
      <c r="AT25">
        <v>0</v>
      </c>
      <c r="AU25">
        <v>0</v>
      </c>
      <c r="AV25">
        <v>0</v>
      </c>
      <c r="AW25" s="113">
        <v>25162</v>
      </c>
      <c r="AX25">
        <v>0</v>
      </c>
      <c r="AY25" s="113">
        <v>25162</v>
      </c>
      <c r="AZ25">
        <v>0</v>
      </c>
      <c r="BA25">
        <v>0</v>
      </c>
      <c r="BB25">
        <v>0</v>
      </c>
      <c r="BC25">
        <v>0</v>
      </c>
      <c r="BD25">
        <v>0</v>
      </c>
      <c r="BE25">
        <v>0</v>
      </c>
      <c r="BF25" s="113">
        <v>-120289</v>
      </c>
      <c r="BG25">
        <v>0</v>
      </c>
      <c r="BH25">
        <v>0</v>
      </c>
      <c r="BI25">
        <v>0</v>
      </c>
      <c r="BJ25">
        <v>0</v>
      </c>
      <c r="BK25">
        <v>636.294</v>
      </c>
      <c r="BL25">
        <v>3945</v>
      </c>
      <c r="BM25" s="113">
        <v>20669</v>
      </c>
      <c r="BN25">
        <v>0</v>
      </c>
      <c r="BO25" s="113">
        <v>5625500</v>
      </c>
      <c r="BP25">
        <v>1029.112</v>
      </c>
      <c r="BQ25">
        <v>5016</v>
      </c>
      <c r="BR25" s="113">
        <v>4925525</v>
      </c>
      <c r="BS25">
        <v>5156</v>
      </c>
      <c r="BT25" s="113">
        <v>380663</v>
      </c>
      <c r="BU25">
        <v>0</v>
      </c>
      <c r="BV25" s="113">
        <v>120289</v>
      </c>
      <c r="BW25">
        <v>4625.0302734</v>
      </c>
      <c r="BX25">
        <v>4887.3251953</v>
      </c>
      <c r="BY25">
        <v>4887.3251953</v>
      </c>
      <c r="BZ25">
        <v>5931.625</v>
      </c>
      <c r="CA25">
        <v>0.0520361328</v>
      </c>
      <c r="CB25">
        <v>0.0413155273</v>
      </c>
      <c r="CC25">
        <v>63.047</v>
      </c>
      <c r="CD25">
        <v>0</v>
      </c>
      <c r="CE25">
        <v>0</v>
      </c>
      <c r="CF25">
        <v>4950018.1736</v>
      </c>
      <c r="CG25">
        <v>37569.726425</v>
      </c>
      <c r="CH25">
        <v>0</v>
      </c>
      <c r="CI25">
        <v>12812.31</v>
      </c>
      <c r="CJ25">
        <v>854747.1625</v>
      </c>
      <c r="CK25">
        <v>0</v>
      </c>
      <c r="CL25">
        <v>0</v>
      </c>
      <c r="CM25">
        <v>75219.529788</v>
      </c>
      <c r="CN25">
        <v>373971.16138</v>
      </c>
      <c r="CO25">
        <v>0</v>
      </c>
      <c r="CP25">
        <v>2752.274</v>
      </c>
      <c r="CQ25">
        <v>0</v>
      </c>
      <c r="CR25" s="113">
        <v>6346294</v>
      </c>
      <c r="CS25">
        <v>0.9731658002</v>
      </c>
      <c r="CT25">
        <v>6135166</v>
      </c>
      <c r="CU25">
        <v>1326.514</v>
      </c>
      <c r="CV25" s="113">
        <v>413953</v>
      </c>
      <c r="CW25" s="113">
        <v>175104</v>
      </c>
      <c r="CX25" s="113">
        <v>589057</v>
      </c>
      <c r="CY25">
        <v>6935351.0637</v>
      </c>
      <c r="CZ25">
        <v>5229</v>
      </c>
      <c r="DA25">
        <v>829.278</v>
      </c>
      <c r="DB25">
        <v>5262</v>
      </c>
      <c r="DC25">
        <v>987.721</v>
      </c>
      <c r="DD25">
        <v>5199</v>
      </c>
      <c r="DE25">
        <v>2304.818</v>
      </c>
      <c r="DF25">
        <v>5092</v>
      </c>
      <c r="DG25">
        <v>1334.117</v>
      </c>
      <c r="DH25">
        <v>5111</v>
      </c>
      <c r="DI25">
        <v>591.372</v>
      </c>
      <c r="DJ25">
        <v>5121</v>
      </c>
      <c r="DK25">
        <v>332.793</v>
      </c>
      <c r="DL25">
        <v>5121</v>
      </c>
      <c r="DM25">
        <v>1346.994</v>
      </c>
      <c r="DN25">
        <v>5150</v>
      </c>
      <c r="DO25">
        <v>1417.459</v>
      </c>
      <c r="DP25">
        <v>5106</v>
      </c>
      <c r="DQ25">
        <v>668.851</v>
      </c>
      <c r="DR25">
        <v>0</v>
      </c>
      <c r="DS25">
        <v>4971</v>
      </c>
      <c r="DT25">
        <v>5306188</v>
      </c>
      <c r="DU25">
        <v>5156</v>
      </c>
      <c r="DV25" s="113">
        <v>6653794</v>
      </c>
      <c r="DW25" s="113">
        <v>159182</v>
      </c>
      <c r="DX25" s="113">
        <v>6812976</v>
      </c>
      <c r="DY25">
        <v>0</v>
      </c>
      <c r="DZ25" s="113">
        <v>6833645</v>
      </c>
      <c r="EA25" s="113">
        <v>7303786</v>
      </c>
      <c r="EB25" s="113">
        <v>487351</v>
      </c>
      <c r="EC25">
        <v>0</v>
      </c>
      <c r="ED25" s="113">
        <v>487351</v>
      </c>
      <c r="EE25">
        <v>0</v>
      </c>
      <c r="EF25">
        <v>6833645</v>
      </c>
      <c r="EG25">
        <v>5152</v>
      </c>
      <c r="EH25">
        <v>367062</v>
      </c>
      <c r="EI25" s="113">
        <v>7302413</v>
      </c>
      <c r="EJ25" s="113">
        <v>7447864</v>
      </c>
    </row>
    <row r="26" spans="1:140" ht="12.75">
      <c r="A26">
        <v>15823</v>
      </c>
      <c r="B26" t="s">
        <v>719</v>
      </c>
      <c r="C26" t="s">
        <v>102</v>
      </c>
      <c r="D26">
        <v>4</v>
      </c>
      <c r="E26">
        <v>1</v>
      </c>
      <c r="F26">
        <v>68.875</v>
      </c>
      <c r="G26">
        <v>0</v>
      </c>
      <c r="H26">
        <v>0</v>
      </c>
      <c r="I26">
        <v>0</v>
      </c>
      <c r="J26">
        <v>3.571</v>
      </c>
      <c r="K26">
        <v>0</v>
      </c>
      <c r="L26">
        <v>0</v>
      </c>
      <c r="M26">
        <v>0</v>
      </c>
      <c r="N26">
        <v>0</v>
      </c>
      <c r="O26">
        <v>0</v>
      </c>
      <c r="P26">
        <v>0</v>
      </c>
      <c r="Q26">
        <v>5.272</v>
      </c>
      <c r="R26">
        <v>1.697</v>
      </c>
      <c r="S26">
        <v>0</v>
      </c>
      <c r="T26">
        <v>92.2</v>
      </c>
      <c r="U26">
        <v>0</v>
      </c>
      <c r="V26">
        <v>0</v>
      </c>
      <c r="W26">
        <v>0</v>
      </c>
      <c r="X26">
        <v>0</v>
      </c>
      <c r="Y26">
        <v>0</v>
      </c>
      <c r="Z26">
        <v>0</v>
      </c>
      <c r="AA26">
        <v>0</v>
      </c>
      <c r="AB26">
        <v>0</v>
      </c>
      <c r="AC26">
        <v>0</v>
      </c>
      <c r="AD26">
        <v>0</v>
      </c>
      <c r="AE26">
        <v>0</v>
      </c>
      <c r="AF26">
        <v>0</v>
      </c>
      <c r="AG26">
        <v>0</v>
      </c>
      <c r="AH26">
        <v>0</v>
      </c>
      <c r="AI26">
        <v>68.875</v>
      </c>
      <c r="AJ26">
        <v>68.875</v>
      </c>
      <c r="AK26">
        <v>0</v>
      </c>
      <c r="AL26">
        <v>3.571</v>
      </c>
      <c r="AM26">
        <v>60.032</v>
      </c>
      <c r="AN26">
        <v>68.873</v>
      </c>
      <c r="AO26">
        <v>4.083</v>
      </c>
      <c r="AP26">
        <v>0</v>
      </c>
      <c r="AQ26">
        <v>0</v>
      </c>
      <c r="AR26">
        <v>0</v>
      </c>
      <c r="AS26" s="113">
        <v>18940</v>
      </c>
      <c r="AT26" s="113">
        <v>2042</v>
      </c>
      <c r="AU26">
        <v>0</v>
      </c>
      <c r="AV26">
        <v>0</v>
      </c>
      <c r="AW26" s="113">
        <v>2027</v>
      </c>
      <c r="AX26">
        <v>0</v>
      </c>
      <c r="AY26" s="113">
        <v>2027</v>
      </c>
      <c r="AZ26">
        <v>0</v>
      </c>
      <c r="BA26" s="113">
        <v>7650</v>
      </c>
      <c r="BB26">
        <v>0</v>
      </c>
      <c r="BC26">
        <v>0</v>
      </c>
      <c r="BD26">
        <v>0</v>
      </c>
      <c r="BE26" s="113">
        <v>7650</v>
      </c>
      <c r="BF26" s="113">
        <v>-15524</v>
      </c>
      <c r="BG26">
        <v>0</v>
      </c>
      <c r="BH26">
        <v>0</v>
      </c>
      <c r="BI26">
        <v>0</v>
      </c>
      <c r="BJ26">
        <v>0</v>
      </c>
      <c r="BK26">
        <v>78.322</v>
      </c>
      <c r="BL26">
        <v>3945</v>
      </c>
      <c r="BM26" s="113">
        <v>2829</v>
      </c>
      <c r="BN26" s="113">
        <v>7860</v>
      </c>
      <c r="BO26" s="113">
        <v>744169</v>
      </c>
      <c r="BP26">
        <v>128.712</v>
      </c>
      <c r="BQ26">
        <v>5322</v>
      </c>
      <c r="BR26" s="113">
        <v>640850</v>
      </c>
      <c r="BS26">
        <v>5464</v>
      </c>
      <c r="BT26" s="113">
        <v>62430</v>
      </c>
      <c r="BU26">
        <v>0</v>
      </c>
      <c r="BV26" s="113">
        <v>15524</v>
      </c>
      <c r="BW26">
        <v>4625.0302734</v>
      </c>
      <c r="BX26">
        <v>4887.3251953</v>
      </c>
      <c r="BY26">
        <v>4887.3251953</v>
      </c>
      <c r="BZ26">
        <v>5931.625</v>
      </c>
      <c r="CA26">
        <v>0.0520361328</v>
      </c>
      <c r="CB26">
        <v>0.0413155273</v>
      </c>
      <c r="CC26">
        <v>10.713</v>
      </c>
      <c r="CD26">
        <v>0</v>
      </c>
      <c r="CE26">
        <v>0</v>
      </c>
      <c r="CF26">
        <v>356087.312</v>
      </c>
      <c r="CG26">
        <v>11072.564388</v>
      </c>
      <c r="CH26">
        <v>42217</v>
      </c>
      <c r="CI26">
        <v>0</v>
      </c>
      <c r="CJ26">
        <v>109379.165</v>
      </c>
      <c r="CK26">
        <v>0</v>
      </c>
      <c r="CL26">
        <v>0</v>
      </c>
      <c r="CM26">
        <v>0</v>
      </c>
      <c r="CN26">
        <v>63545.498625</v>
      </c>
      <c r="CO26">
        <v>0</v>
      </c>
      <c r="CP26">
        <v>0</v>
      </c>
      <c r="CQ26">
        <v>0</v>
      </c>
      <c r="CR26" s="113">
        <v>608892</v>
      </c>
      <c r="CS26">
        <v>0.9731658002</v>
      </c>
      <c r="CT26">
        <v>566676</v>
      </c>
      <c r="CU26">
        <v>122.524</v>
      </c>
      <c r="CV26" s="113">
        <v>38235</v>
      </c>
      <c r="CW26" s="113">
        <v>16174</v>
      </c>
      <c r="CX26" s="113">
        <v>54409</v>
      </c>
      <c r="CY26">
        <v>663300.54001</v>
      </c>
      <c r="CZ26">
        <v>5229</v>
      </c>
      <c r="DA26">
        <v>829.278</v>
      </c>
      <c r="DB26">
        <v>5262</v>
      </c>
      <c r="DC26">
        <v>987.721</v>
      </c>
      <c r="DD26">
        <v>5199</v>
      </c>
      <c r="DE26">
        <v>2304.818</v>
      </c>
      <c r="DF26">
        <v>5092</v>
      </c>
      <c r="DG26">
        <v>1334.117</v>
      </c>
      <c r="DH26">
        <v>5111</v>
      </c>
      <c r="DI26">
        <v>591.372</v>
      </c>
      <c r="DJ26">
        <v>5121</v>
      </c>
      <c r="DK26">
        <v>332.793</v>
      </c>
      <c r="DL26">
        <v>5121</v>
      </c>
      <c r="DM26">
        <v>1346.994</v>
      </c>
      <c r="DN26">
        <v>5150</v>
      </c>
      <c r="DO26">
        <v>1417.459</v>
      </c>
      <c r="DP26">
        <v>5106</v>
      </c>
      <c r="DQ26">
        <v>668.851</v>
      </c>
      <c r="DR26">
        <v>0</v>
      </c>
      <c r="DS26">
        <v>4971</v>
      </c>
      <c r="DT26">
        <v>703280</v>
      </c>
      <c r="DU26">
        <v>5464</v>
      </c>
      <c r="DV26" s="113">
        <v>652073</v>
      </c>
      <c r="DW26" s="113">
        <v>14703</v>
      </c>
      <c r="DX26" s="113">
        <v>666776</v>
      </c>
      <c r="DY26">
        <v>-210</v>
      </c>
      <c r="DZ26" s="113">
        <v>669395</v>
      </c>
      <c r="EA26" s="113">
        <v>712355</v>
      </c>
      <c r="EB26" s="113">
        <v>60503</v>
      </c>
      <c r="EC26">
        <v>0</v>
      </c>
      <c r="ED26" s="113">
        <v>60503</v>
      </c>
      <c r="EE26">
        <v>0</v>
      </c>
      <c r="EF26">
        <v>669395</v>
      </c>
      <c r="EG26">
        <v>5463</v>
      </c>
      <c r="EH26">
        <v>47021</v>
      </c>
      <c r="EI26" s="113">
        <v>710322</v>
      </c>
      <c r="EJ26" s="113">
        <v>727873</v>
      </c>
    </row>
    <row r="27" spans="1:140" ht="12.75">
      <c r="A27">
        <v>15824</v>
      </c>
      <c r="B27" t="s">
        <v>719</v>
      </c>
      <c r="C27" t="s">
        <v>103</v>
      </c>
      <c r="D27">
        <v>4</v>
      </c>
      <c r="E27">
        <v>1</v>
      </c>
      <c r="F27">
        <v>627.708</v>
      </c>
      <c r="G27">
        <v>0</v>
      </c>
      <c r="H27">
        <v>0</v>
      </c>
      <c r="I27">
        <v>0.52</v>
      </c>
      <c r="J27">
        <v>0</v>
      </c>
      <c r="K27">
        <v>0</v>
      </c>
      <c r="L27">
        <v>0</v>
      </c>
      <c r="M27">
        <v>0</v>
      </c>
      <c r="N27">
        <v>0</v>
      </c>
      <c r="O27">
        <v>0</v>
      </c>
      <c r="P27">
        <v>0</v>
      </c>
      <c r="Q27">
        <v>1.859</v>
      </c>
      <c r="R27">
        <v>14.893</v>
      </c>
      <c r="S27">
        <v>0</v>
      </c>
      <c r="T27">
        <v>637.5</v>
      </c>
      <c r="U27">
        <v>0</v>
      </c>
      <c r="V27">
        <v>0</v>
      </c>
      <c r="W27">
        <v>0</v>
      </c>
      <c r="X27">
        <v>0</v>
      </c>
      <c r="Y27">
        <v>0</v>
      </c>
      <c r="Z27">
        <v>0</v>
      </c>
      <c r="AA27">
        <v>0</v>
      </c>
      <c r="AB27">
        <v>0</v>
      </c>
      <c r="AC27">
        <v>0</v>
      </c>
      <c r="AD27">
        <v>0</v>
      </c>
      <c r="AE27">
        <v>0</v>
      </c>
      <c r="AF27">
        <v>39.859</v>
      </c>
      <c r="AG27">
        <v>39.859</v>
      </c>
      <c r="AH27">
        <v>0</v>
      </c>
      <c r="AI27">
        <v>627.708</v>
      </c>
      <c r="AJ27">
        <v>627.708</v>
      </c>
      <c r="AK27">
        <v>39.859</v>
      </c>
      <c r="AL27">
        <v>0.52</v>
      </c>
      <c r="AM27">
        <v>625.329</v>
      </c>
      <c r="AN27">
        <v>87.755</v>
      </c>
      <c r="AO27">
        <v>0</v>
      </c>
      <c r="AP27">
        <v>0</v>
      </c>
      <c r="AQ27">
        <v>0</v>
      </c>
      <c r="AR27">
        <v>0</v>
      </c>
      <c r="AS27" s="113">
        <v>24133</v>
      </c>
      <c r="AT27">
        <v>0</v>
      </c>
      <c r="AU27">
        <v>0</v>
      </c>
      <c r="AV27">
        <v>0</v>
      </c>
      <c r="AW27" s="113">
        <v>18473</v>
      </c>
      <c r="AX27">
        <v>0</v>
      </c>
      <c r="AY27" s="113">
        <v>18473</v>
      </c>
      <c r="AZ27">
        <v>0</v>
      </c>
      <c r="BA27" s="113">
        <v>19752</v>
      </c>
      <c r="BB27">
        <v>0</v>
      </c>
      <c r="BC27">
        <v>0</v>
      </c>
      <c r="BD27">
        <v>0</v>
      </c>
      <c r="BE27" s="113">
        <v>19752</v>
      </c>
      <c r="BF27" s="113">
        <v>-123725</v>
      </c>
      <c r="BG27">
        <v>0</v>
      </c>
      <c r="BH27">
        <v>0</v>
      </c>
      <c r="BI27">
        <v>0</v>
      </c>
      <c r="BJ27">
        <v>0</v>
      </c>
      <c r="BK27">
        <v>678.211</v>
      </c>
      <c r="BL27">
        <v>3945</v>
      </c>
      <c r="BM27" s="113">
        <v>23055</v>
      </c>
      <c r="BN27" s="113">
        <v>16353</v>
      </c>
      <c r="BO27" s="113">
        <v>5771859</v>
      </c>
      <c r="BP27">
        <v>1038.569</v>
      </c>
      <c r="BQ27">
        <v>5109</v>
      </c>
      <c r="BR27" s="113">
        <v>4980689</v>
      </c>
      <c r="BS27">
        <v>5251</v>
      </c>
      <c r="BT27" s="113">
        <v>473043</v>
      </c>
      <c r="BU27">
        <v>0</v>
      </c>
      <c r="BV27" s="113">
        <v>123725</v>
      </c>
      <c r="BW27">
        <v>4625.0302734</v>
      </c>
      <c r="BX27">
        <v>4887.3251953</v>
      </c>
      <c r="BY27">
        <v>4887.3251953</v>
      </c>
      <c r="BZ27">
        <v>5931.625</v>
      </c>
      <c r="CA27">
        <v>0.0520361328</v>
      </c>
      <c r="CB27">
        <v>0.0413155273</v>
      </c>
      <c r="CC27">
        <v>2.6</v>
      </c>
      <c r="CD27">
        <v>0</v>
      </c>
      <c r="CE27">
        <v>0</v>
      </c>
      <c r="CF27">
        <v>3709217.1296</v>
      </c>
      <c r="CG27">
        <v>97173.660238</v>
      </c>
      <c r="CH27">
        <v>14886</v>
      </c>
      <c r="CI27">
        <v>0</v>
      </c>
      <c r="CJ27">
        <v>756282.1875</v>
      </c>
      <c r="CK27">
        <v>0</v>
      </c>
      <c r="CL27">
        <v>0</v>
      </c>
      <c r="CM27">
        <v>23642.864088</v>
      </c>
      <c r="CN27">
        <v>15422.225</v>
      </c>
      <c r="CO27">
        <v>0</v>
      </c>
      <c r="CP27">
        <v>0</v>
      </c>
      <c r="CQ27">
        <v>0</v>
      </c>
      <c r="CR27" s="113">
        <v>4660509</v>
      </c>
      <c r="CS27">
        <v>0.9731658002</v>
      </c>
      <c r="CT27">
        <v>4492741</v>
      </c>
      <c r="CU27">
        <v>971.397</v>
      </c>
      <c r="CV27" s="113">
        <v>303135</v>
      </c>
      <c r="CW27" s="113">
        <v>128227</v>
      </c>
      <c r="CX27" s="113">
        <v>431362</v>
      </c>
      <c r="CY27">
        <v>5091871.0665</v>
      </c>
      <c r="CZ27">
        <v>5229</v>
      </c>
      <c r="DA27">
        <v>829.278</v>
      </c>
      <c r="DB27">
        <v>5262</v>
      </c>
      <c r="DC27">
        <v>987.721</v>
      </c>
      <c r="DD27">
        <v>5199</v>
      </c>
      <c r="DE27">
        <v>2304.818</v>
      </c>
      <c r="DF27">
        <v>5092</v>
      </c>
      <c r="DG27">
        <v>1334.117</v>
      </c>
      <c r="DH27">
        <v>5111</v>
      </c>
      <c r="DI27">
        <v>591.372</v>
      </c>
      <c r="DJ27">
        <v>5121</v>
      </c>
      <c r="DK27">
        <v>332.793</v>
      </c>
      <c r="DL27">
        <v>5121</v>
      </c>
      <c r="DM27">
        <v>1346.994</v>
      </c>
      <c r="DN27">
        <v>5150</v>
      </c>
      <c r="DO27">
        <v>1417.459</v>
      </c>
      <c r="DP27">
        <v>5106</v>
      </c>
      <c r="DQ27">
        <v>668.851</v>
      </c>
      <c r="DR27">
        <v>0</v>
      </c>
      <c r="DS27">
        <v>4971</v>
      </c>
      <c r="DT27">
        <v>5453732</v>
      </c>
      <c r="DU27">
        <v>5251</v>
      </c>
      <c r="DV27" s="113">
        <v>4962867</v>
      </c>
      <c r="DW27" s="113">
        <v>116568</v>
      </c>
      <c r="DX27" s="113">
        <v>5079435</v>
      </c>
      <c r="DY27" s="113">
        <v>3399</v>
      </c>
      <c r="DZ27" s="113">
        <v>5105889</v>
      </c>
      <c r="EA27" s="113">
        <v>5440795</v>
      </c>
      <c r="EB27" s="113">
        <v>445380</v>
      </c>
      <c r="EC27">
        <v>0</v>
      </c>
      <c r="ED27" s="113">
        <v>445380</v>
      </c>
      <c r="EE27">
        <v>0</v>
      </c>
      <c r="EF27">
        <v>5105889</v>
      </c>
      <c r="EG27">
        <v>5256</v>
      </c>
      <c r="EH27">
        <v>321655</v>
      </c>
      <c r="EI27" s="113">
        <v>5413526</v>
      </c>
      <c r="EJ27" s="113">
        <v>5555725</v>
      </c>
    </row>
    <row r="28" spans="1:140" ht="12.75">
      <c r="A28">
        <v>15825</v>
      </c>
      <c r="B28" t="s">
        <v>719</v>
      </c>
      <c r="C28" t="s">
        <v>506</v>
      </c>
      <c r="D28">
        <v>4</v>
      </c>
      <c r="E28">
        <v>1</v>
      </c>
      <c r="F28">
        <v>190.233</v>
      </c>
      <c r="G28">
        <v>0</v>
      </c>
      <c r="H28">
        <v>0</v>
      </c>
      <c r="I28">
        <v>0.231</v>
      </c>
      <c r="J28">
        <v>4.707</v>
      </c>
      <c r="K28">
        <v>0</v>
      </c>
      <c r="L28">
        <v>0</v>
      </c>
      <c r="M28">
        <v>0</v>
      </c>
      <c r="N28">
        <v>0</v>
      </c>
      <c r="O28">
        <v>0</v>
      </c>
      <c r="P28">
        <v>0</v>
      </c>
      <c r="Q28">
        <v>0</v>
      </c>
      <c r="R28">
        <v>3.459</v>
      </c>
      <c r="S28">
        <v>2</v>
      </c>
      <c r="T28">
        <v>189.2</v>
      </c>
      <c r="U28">
        <v>0</v>
      </c>
      <c r="V28">
        <v>0</v>
      </c>
      <c r="W28">
        <v>0</v>
      </c>
      <c r="X28">
        <v>0</v>
      </c>
      <c r="Y28">
        <v>0</v>
      </c>
      <c r="Z28">
        <v>0</v>
      </c>
      <c r="AA28">
        <v>0</v>
      </c>
      <c r="AB28">
        <v>0</v>
      </c>
      <c r="AC28">
        <v>0</v>
      </c>
      <c r="AD28">
        <v>0</v>
      </c>
      <c r="AE28">
        <v>0</v>
      </c>
      <c r="AF28">
        <v>24.399</v>
      </c>
      <c r="AG28">
        <v>24.399</v>
      </c>
      <c r="AH28">
        <v>0</v>
      </c>
      <c r="AI28">
        <v>190.233</v>
      </c>
      <c r="AJ28">
        <v>190.233</v>
      </c>
      <c r="AK28">
        <v>24.399</v>
      </c>
      <c r="AL28">
        <v>4.938</v>
      </c>
      <c r="AM28">
        <v>185.295</v>
      </c>
      <c r="AN28">
        <v>0</v>
      </c>
      <c r="AO28">
        <v>8</v>
      </c>
      <c r="AP28">
        <v>0</v>
      </c>
      <c r="AQ28">
        <v>0</v>
      </c>
      <c r="AR28">
        <v>0</v>
      </c>
      <c r="AS28">
        <v>0</v>
      </c>
      <c r="AT28" s="113">
        <v>4000</v>
      </c>
      <c r="AU28">
        <v>0</v>
      </c>
      <c r="AV28">
        <v>0</v>
      </c>
      <c r="AW28" s="113">
        <v>5599</v>
      </c>
      <c r="AX28">
        <v>0</v>
      </c>
      <c r="AY28" s="113">
        <v>5599</v>
      </c>
      <c r="AZ28">
        <v>0</v>
      </c>
      <c r="BA28">
        <v>0</v>
      </c>
      <c r="BB28">
        <v>0</v>
      </c>
      <c r="BC28">
        <v>0</v>
      </c>
      <c r="BD28">
        <v>0</v>
      </c>
      <c r="BE28">
        <v>0</v>
      </c>
      <c r="BF28" s="113">
        <v>-37601</v>
      </c>
      <c r="BG28">
        <v>0</v>
      </c>
      <c r="BH28">
        <v>0</v>
      </c>
      <c r="BI28">
        <v>0</v>
      </c>
      <c r="BJ28">
        <v>0</v>
      </c>
      <c r="BK28">
        <v>186.113</v>
      </c>
      <c r="BL28">
        <v>3945</v>
      </c>
      <c r="BM28" s="113">
        <v>5520</v>
      </c>
      <c r="BN28">
        <v>0</v>
      </c>
      <c r="BO28" s="113">
        <v>1505320</v>
      </c>
      <c r="BP28">
        <v>270.87</v>
      </c>
      <c r="BQ28">
        <v>5100</v>
      </c>
      <c r="BR28" s="113">
        <v>1287418</v>
      </c>
      <c r="BS28">
        <v>5240</v>
      </c>
      <c r="BT28" s="113">
        <v>132043</v>
      </c>
      <c r="BU28">
        <v>0</v>
      </c>
      <c r="BV28" s="113">
        <v>37601</v>
      </c>
      <c r="BW28">
        <v>4625.0302734</v>
      </c>
      <c r="BX28">
        <v>4887.3251953</v>
      </c>
      <c r="BY28">
        <v>4887.3251953</v>
      </c>
      <c r="BZ28">
        <v>5931.625</v>
      </c>
      <c r="CA28">
        <v>0.0520361328</v>
      </c>
      <c r="CB28">
        <v>0.0413155273</v>
      </c>
      <c r="CC28">
        <v>15.276</v>
      </c>
      <c r="CD28">
        <v>0</v>
      </c>
      <c r="CE28">
        <v>0</v>
      </c>
      <c r="CF28">
        <v>1099100.4544</v>
      </c>
      <c r="CG28">
        <v>22569.239963</v>
      </c>
      <c r="CH28">
        <v>0</v>
      </c>
      <c r="CI28">
        <v>1423.59</v>
      </c>
      <c r="CJ28">
        <v>224452.69</v>
      </c>
      <c r="CK28">
        <v>0</v>
      </c>
      <c r="CL28">
        <v>0</v>
      </c>
      <c r="CM28">
        <v>14472.571838</v>
      </c>
      <c r="CN28">
        <v>90611.5035</v>
      </c>
      <c r="CO28">
        <v>0</v>
      </c>
      <c r="CP28">
        <v>0</v>
      </c>
      <c r="CQ28">
        <v>0</v>
      </c>
      <c r="CR28" s="113">
        <v>1452630</v>
      </c>
      <c r="CS28">
        <v>0.9731658002</v>
      </c>
      <c r="CT28">
        <v>1413650</v>
      </c>
      <c r="CU28">
        <v>305.652</v>
      </c>
      <c r="CV28" s="113">
        <v>95382</v>
      </c>
      <c r="CW28" s="113">
        <v>40347</v>
      </c>
      <c r="CX28" s="113">
        <v>135729</v>
      </c>
      <c r="CY28">
        <v>1588359.0497</v>
      </c>
      <c r="CZ28">
        <v>5229</v>
      </c>
      <c r="DA28">
        <v>829.278</v>
      </c>
      <c r="DB28">
        <v>5262</v>
      </c>
      <c r="DC28">
        <v>987.721</v>
      </c>
      <c r="DD28">
        <v>5199</v>
      </c>
      <c r="DE28">
        <v>2304.818</v>
      </c>
      <c r="DF28">
        <v>5092</v>
      </c>
      <c r="DG28">
        <v>1334.117</v>
      </c>
      <c r="DH28">
        <v>5111</v>
      </c>
      <c r="DI28">
        <v>591.372</v>
      </c>
      <c r="DJ28">
        <v>5121</v>
      </c>
      <c r="DK28">
        <v>332.793</v>
      </c>
      <c r="DL28">
        <v>5121</v>
      </c>
      <c r="DM28">
        <v>1346.994</v>
      </c>
      <c r="DN28">
        <v>5150</v>
      </c>
      <c r="DO28">
        <v>1417.459</v>
      </c>
      <c r="DP28">
        <v>5106</v>
      </c>
      <c r="DQ28">
        <v>668.851</v>
      </c>
      <c r="DR28">
        <v>0</v>
      </c>
      <c r="DS28">
        <v>4971</v>
      </c>
      <c r="DT28">
        <v>1419461</v>
      </c>
      <c r="DU28">
        <v>5240</v>
      </c>
      <c r="DV28" s="113">
        <v>1558825</v>
      </c>
      <c r="DW28" s="113">
        <v>36678</v>
      </c>
      <c r="DX28" s="113">
        <v>1595503</v>
      </c>
      <c r="DY28">
        <v>0</v>
      </c>
      <c r="DZ28" s="113">
        <v>1601023</v>
      </c>
      <c r="EA28" s="113">
        <v>1708595</v>
      </c>
      <c r="EB28" s="113">
        <v>148393</v>
      </c>
      <c r="EC28">
        <v>0</v>
      </c>
      <c r="ED28" s="113">
        <v>148393</v>
      </c>
      <c r="EE28">
        <v>0</v>
      </c>
      <c r="EF28">
        <v>1601023</v>
      </c>
      <c r="EG28">
        <v>5238</v>
      </c>
      <c r="EH28">
        <v>114792</v>
      </c>
      <c r="EI28" s="113">
        <v>1703151</v>
      </c>
      <c r="EJ28" s="113">
        <v>1746351</v>
      </c>
    </row>
    <row r="29" spans="1:140" ht="12.75">
      <c r="A29">
        <v>15826</v>
      </c>
      <c r="B29" t="s">
        <v>719</v>
      </c>
      <c r="C29" t="s">
        <v>383</v>
      </c>
      <c r="D29">
        <v>4</v>
      </c>
      <c r="E29">
        <v>1</v>
      </c>
      <c r="F29">
        <v>699.095</v>
      </c>
      <c r="G29">
        <v>0</v>
      </c>
      <c r="H29">
        <v>0</v>
      </c>
      <c r="I29">
        <v>0.244</v>
      </c>
      <c r="J29">
        <v>17.121</v>
      </c>
      <c r="K29">
        <v>1.381</v>
      </c>
      <c r="L29">
        <v>0</v>
      </c>
      <c r="M29">
        <v>0</v>
      </c>
      <c r="N29">
        <v>0</v>
      </c>
      <c r="O29">
        <v>0</v>
      </c>
      <c r="P29">
        <v>0</v>
      </c>
      <c r="Q29">
        <v>0</v>
      </c>
      <c r="R29">
        <v>18.548</v>
      </c>
      <c r="S29">
        <v>0</v>
      </c>
      <c r="T29">
        <v>450.2</v>
      </c>
      <c r="U29">
        <v>0</v>
      </c>
      <c r="V29">
        <v>0</v>
      </c>
      <c r="W29">
        <v>0</v>
      </c>
      <c r="X29">
        <v>0</v>
      </c>
      <c r="Y29">
        <v>0</v>
      </c>
      <c r="Z29">
        <v>0</v>
      </c>
      <c r="AA29">
        <v>0</v>
      </c>
      <c r="AB29">
        <v>0</v>
      </c>
      <c r="AC29">
        <v>0</v>
      </c>
      <c r="AD29">
        <v>0</v>
      </c>
      <c r="AE29">
        <v>0</v>
      </c>
      <c r="AF29">
        <v>122.831</v>
      </c>
      <c r="AG29">
        <v>122.831</v>
      </c>
      <c r="AH29">
        <v>0</v>
      </c>
      <c r="AI29">
        <v>699.095</v>
      </c>
      <c r="AJ29">
        <v>699.095</v>
      </c>
      <c r="AK29">
        <v>122.831</v>
      </c>
      <c r="AL29">
        <v>18.746</v>
      </c>
      <c r="AM29">
        <v>680.349</v>
      </c>
      <c r="AN29">
        <v>176.266</v>
      </c>
      <c r="AO29">
        <v>6</v>
      </c>
      <c r="AP29">
        <v>11</v>
      </c>
      <c r="AQ29">
        <v>36</v>
      </c>
      <c r="AR29">
        <v>0</v>
      </c>
      <c r="AS29" s="113">
        <v>48473</v>
      </c>
      <c r="AT29">
        <v>0</v>
      </c>
      <c r="AU29">
        <v>0</v>
      </c>
      <c r="AV29">
        <v>0</v>
      </c>
      <c r="AW29" s="113">
        <v>20574</v>
      </c>
      <c r="AX29">
        <v>0</v>
      </c>
      <c r="AY29" s="113">
        <v>20574</v>
      </c>
      <c r="AZ29">
        <v>0</v>
      </c>
      <c r="BA29" s="113">
        <v>103573</v>
      </c>
      <c r="BB29">
        <v>0</v>
      </c>
      <c r="BC29">
        <v>0</v>
      </c>
      <c r="BD29">
        <v>0</v>
      </c>
      <c r="BE29" s="113">
        <v>103573</v>
      </c>
      <c r="BF29" s="113">
        <v>-94458</v>
      </c>
      <c r="BG29">
        <v>0</v>
      </c>
      <c r="BH29">
        <v>0</v>
      </c>
      <c r="BI29">
        <v>0</v>
      </c>
      <c r="BJ29">
        <v>0</v>
      </c>
      <c r="BK29">
        <v>469.031</v>
      </c>
      <c r="BL29">
        <v>3945</v>
      </c>
      <c r="BM29" s="113">
        <v>12754</v>
      </c>
      <c r="BN29">
        <v>0</v>
      </c>
      <c r="BO29" s="113">
        <v>4036376</v>
      </c>
      <c r="BP29">
        <v>723.668</v>
      </c>
      <c r="BQ29">
        <v>5113</v>
      </c>
      <c r="BR29" s="113">
        <v>3461786</v>
      </c>
      <c r="BS29">
        <v>5251</v>
      </c>
      <c r="BT29" s="113">
        <v>337923</v>
      </c>
      <c r="BU29">
        <v>0</v>
      </c>
      <c r="BV29" s="113">
        <v>94458</v>
      </c>
      <c r="BW29">
        <v>4625.0302734</v>
      </c>
      <c r="BX29">
        <v>4887.3251953</v>
      </c>
      <c r="BY29">
        <v>4887.3251953</v>
      </c>
      <c r="BZ29">
        <v>5931.625</v>
      </c>
      <c r="CA29">
        <v>0.0520361328</v>
      </c>
      <c r="CB29">
        <v>0.0413155273</v>
      </c>
      <c r="CC29">
        <v>56.726</v>
      </c>
      <c r="CD29">
        <v>0</v>
      </c>
      <c r="CE29">
        <v>0</v>
      </c>
      <c r="CF29">
        <v>4035575.1371</v>
      </c>
      <c r="CG29">
        <v>121021.75855</v>
      </c>
      <c r="CH29">
        <v>0</v>
      </c>
      <c r="CI29">
        <v>0</v>
      </c>
      <c r="CJ29">
        <v>534083.515</v>
      </c>
      <c r="CK29">
        <v>0</v>
      </c>
      <c r="CL29">
        <v>0</v>
      </c>
      <c r="CM29">
        <v>72858.743038</v>
      </c>
      <c r="CN29">
        <v>336477.35975</v>
      </c>
      <c r="CO29">
        <v>0</v>
      </c>
      <c r="CP29">
        <v>0</v>
      </c>
      <c r="CQ29">
        <v>0</v>
      </c>
      <c r="CR29" s="113">
        <v>5252063</v>
      </c>
      <c r="CS29">
        <v>0.9731658002</v>
      </c>
      <c r="CT29">
        <v>4963162</v>
      </c>
      <c r="CU29">
        <v>1073.109</v>
      </c>
      <c r="CV29" s="113">
        <v>334875</v>
      </c>
      <c r="CW29" s="113">
        <v>141654</v>
      </c>
      <c r="CX29" s="113">
        <v>476529</v>
      </c>
      <c r="CY29">
        <v>5728591.5135</v>
      </c>
      <c r="CZ29">
        <v>5229</v>
      </c>
      <c r="DA29">
        <v>829.278</v>
      </c>
      <c r="DB29">
        <v>5262</v>
      </c>
      <c r="DC29">
        <v>987.721</v>
      </c>
      <c r="DD29">
        <v>5199</v>
      </c>
      <c r="DE29">
        <v>2304.818</v>
      </c>
      <c r="DF29">
        <v>5092</v>
      </c>
      <c r="DG29">
        <v>1334.117</v>
      </c>
      <c r="DH29">
        <v>5111</v>
      </c>
      <c r="DI29">
        <v>591.372</v>
      </c>
      <c r="DJ29">
        <v>5121</v>
      </c>
      <c r="DK29">
        <v>332.793</v>
      </c>
      <c r="DL29">
        <v>5121</v>
      </c>
      <c r="DM29">
        <v>1346.994</v>
      </c>
      <c r="DN29">
        <v>5150</v>
      </c>
      <c r="DO29">
        <v>1417.459</v>
      </c>
      <c r="DP29">
        <v>5106</v>
      </c>
      <c r="DQ29">
        <v>668.851</v>
      </c>
      <c r="DR29">
        <v>0</v>
      </c>
      <c r="DS29">
        <v>4971</v>
      </c>
      <c r="DT29">
        <v>3799709</v>
      </c>
      <c r="DU29">
        <v>5251</v>
      </c>
      <c r="DV29" s="113">
        <v>5486806</v>
      </c>
      <c r="DW29" s="113">
        <v>128773</v>
      </c>
      <c r="DX29" s="113">
        <v>5615579</v>
      </c>
      <c r="DY29" s="113">
        <v>103573</v>
      </c>
      <c r="DZ29" s="113">
        <v>5731906</v>
      </c>
      <c r="EA29" s="113">
        <v>6010484</v>
      </c>
      <c r="EB29" s="113">
        <v>479843</v>
      </c>
      <c r="EC29">
        <v>0</v>
      </c>
      <c r="ED29" s="113">
        <v>479843</v>
      </c>
      <c r="EE29">
        <v>0</v>
      </c>
      <c r="EF29">
        <v>5731906</v>
      </c>
      <c r="EG29">
        <v>5341</v>
      </c>
      <c r="EH29">
        <v>385385</v>
      </c>
      <c r="EI29" s="113">
        <v>6113977</v>
      </c>
      <c r="EJ29" s="113">
        <v>6229009</v>
      </c>
    </row>
    <row r="30" spans="1:140" ht="12.75">
      <c r="A30">
        <v>15827</v>
      </c>
      <c r="B30" t="s">
        <v>719</v>
      </c>
      <c r="C30" t="s">
        <v>104</v>
      </c>
      <c r="D30">
        <v>4</v>
      </c>
      <c r="E30">
        <v>1</v>
      </c>
      <c r="F30">
        <v>707.794</v>
      </c>
      <c r="G30">
        <v>0</v>
      </c>
      <c r="H30">
        <v>0</v>
      </c>
      <c r="I30">
        <v>0.194</v>
      </c>
      <c r="J30">
        <v>1.373</v>
      </c>
      <c r="K30">
        <v>0</v>
      </c>
      <c r="L30">
        <v>0</v>
      </c>
      <c r="M30">
        <v>0</v>
      </c>
      <c r="N30">
        <v>0</v>
      </c>
      <c r="O30">
        <v>0</v>
      </c>
      <c r="P30">
        <v>0</v>
      </c>
      <c r="Q30">
        <v>0</v>
      </c>
      <c r="R30">
        <v>6.188</v>
      </c>
      <c r="S30">
        <v>35.39</v>
      </c>
      <c r="T30">
        <v>306.8</v>
      </c>
      <c r="U30">
        <v>0</v>
      </c>
      <c r="V30">
        <v>0</v>
      </c>
      <c r="W30">
        <v>0</v>
      </c>
      <c r="X30">
        <v>0</v>
      </c>
      <c r="Y30">
        <v>0</v>
      </c>
      <c r="Z30">
        <v>0</v>
      </c>
      <c r="AA30">
        <v>0</v>
      </c>
      <c r="AB30">
        <v>0</v>
      </c>
      <c r="AC30">
        <v>0</v>
      </c>
      <c r="AD30">
        <v>0</v>
      </c>
      <c r="AE30">
        <v>0</v>
      </c>
      <c r="AF30">
        <v>11.08</v>
      </c>
      <c r="AG30">
        <v>11.08</v>
      </c>
      <c r="AH30">
        <v>0</v>
      </c>
      <c r="AI30">
        <v>707.794</v>
      </c>
      <c r="AJ30">
        <v>707.794</v>
      </c>
      <c r="AK30">
        <v>11.08</v>
      </c>
      <c r="AL30">
        <v>1.567</v>
      </c>
      <c r="AM30">
        <v>706.227</v>
      </c>
      <c r="AN30">
        <v>178.23</v>
      </c>
      <c r="AO30">
        <v>7</v>
      </c>
      <c r="AP30">
        <v>0</v>
      </c>
      <c r="AQ30">
        <v>52</v>
      </c>
      <c r="AR30">
        <v>0</v>
      </c>
      <c r="AS30" s="113">
        <v>49013</v>
      </c>
      <c r="AT30">
        <v>0</v>
      </c>
      <c r="AU30">
        <v>0</v>
      </c>
      <c r="AV30">
        <v>0</v>
      </c>
      <c r="AW30" s="113">
        <v>20830</v>
      </c>
      <c r="AX30">
        <v>0</v>
      </c>
      <c r="AY30" s="113">
        <v>20830</v>
      </c>
      <c r="AZ30">
        <v>0</v>
      </c>
      <c r="BA30">
        <v>0</v>
      </c>
      <c r="BB30">
        <v>0</v>
      </c>
      <c r="BC30">
        <v>0</v>
      </c>
      <c r="BD30">
        <v>0</v>
      </c>
      <c r="BE30">
        <v>0</v>
      </c>
      <c r="BF30" s="113">
        <v>-100386</v>
      </c>
      <c r="BG30">
        <v>0</v>
      </c>
      <c r="BH30">
        <v>0</v>
      </c>
      <c r="BI30">
        <v>0</v>
      </c>
      <c r="BJ30">
        <v>0</v>
      </c>
      <c r="BK30">
        <v>621.89</v>
      </c>
      <c r="BL30">
        <v>3945</v>
      </c>
      <c r="BM30" s="113">
        <v>11947</v>
      </c>
      <c r="BN30">
        <v>0</v>
      </c>
      <c r="BO30" s="113">
        <v>4746609</v>
      </c>
      <c r="BP30">
        <v>838.411</v>
      </c>
      <c r="BQ30">
        <v>5177</v>
      </c>
      <c r="BR30" s="113">
        <v>4028421</v>
      </c>
      <c r="BS30">
        <v>5311</v>
      </c>
      <c r="BT30" s="113">
        <v>424589</v>
      </c>
      <c r="BU30">
        <v>0</v>
      </c>
      <c r="BV30" s="113">
        <v>100386</v>
      </c>
      <c r="BW30">
        <v>4625.0302734</v>
      </c>
      <c r="BX30">
        <v>4887.3251953</v>
      </c>
      <c r="BY30">
        <v>4887.3251953</v>
      </c>
      <c r="BZ30">
        <v>5931.625</v>
      </c>
      <c r="CA30">
        <v>0.0520361328</v>
      </c>
      <c r="CB30">
        <v>0.0413155273</v>
      </c>
      <c r="CC30">
        <v>5.089</v>
      </c>
      <c r="CD30">
        <v>0</v>
      </c>
      <c r="CE30">
        <v>0</v>
      </c>
      <c r="CF30">
        <v>4189073.7289</v>
      </c>
      <c r="CG30">
        <v>40375.38505</v>
      </c>
      <c r="CH30">
        <v>0</v>
      </c>
      <c r="CI30">
        <v>25190.211512</v>
      </c>
      <c r="CJ30">
        <v>363964.51</v>
      </c>
      <c r="CK30">
        <v>0</v>
      </c>
      <c r="CL30">
        <v>0</v>
      </c>
      <c r="CM30">
        <v>6572.2405</v>
      </c>
      <c r="CN30">
        <v>30186.039625</v>
      </c>
      <c r="CO30">
        <v>0</v>
      </c>
      <c r="CP30">
        <v>0</v>
      </c>
      <c r="CQ30">
        <v>0</v>
      </c>
      <c r="CR30" s="113">
        <v>4704375</v>
      </c>
      <c r="CS30">
        <v>0.9731658002</v>
      </c>
      <c r="CT30">
        <v>4530439</v>
      </c>
      <c r="CU30">
        <v>979.548</v>
      </c>
      <c r="CV30" s="113">
        <v>305678</v>
      </c>
      <c r="CW30" s="113">
        <v>129303</v>
      </c>
      <c r="CX30" s="113">
        <v>434981</v>
      </c>
      <c r="CY30">
        <v>5139356.1156</v>
      </c>
      <c r="CZ30">
        <v>5229</v>
      </c>
      <c r="DA30">
        <v>829.278</v>
      </c>
      <c r="DB30">
        <v>5262</v>
      </c>
      <c r="DC30">
        <v>987.721</v>
      </c>
      <c r="DD30">
        <v>5199</v>
      </c>
      <c r="DE30">
        <v>2304.818</v>
      </c>
      <c r="DF30">
        <v>5092</v>
      </c>
      <c r="DG30">
        <v>1334.117</v>
      </c>
      <c r="DH30">
        <v>5111</v>
      </c>
      <c r="DI30">
        <v>591.372</v>
      </c>
      <c r="DJ30">
        <v>5121</v>
      </c>
      <c r="DK30">
        <v>332.793</v>
      </c>
      <c r="DL30">
        <v>5121</v>
      </c>
      <c r="DM30">
        <v>1346.994</v>
      </c>
      <c r="DN30">
        <v>5150</v>
      </c>
      <c r="DO30">
        <v>1417.459</v>
      </c>
      <c r="DP30">
        <v>5106</v>
      </c>
      <c r="DQ30">
        <v>668.851</v>
      </c>
      <c r="DR30">
        <v>0</v>
      </c>
      <c r="DS30">
        <v>4971</v>
      </c>
      <c r="DT30">
        <v>4453010</v>
      </c>
      <c r="DU30">
        <v>5311</v>
      </c>
      <c r="DV30" s="113">
        <v>5071120</v>
      </c>
      <c r="DW30" s="113">
        <v>117546</v>
      </c>
      <c r="DX30" s="113">
        <v>5188666</v>
      </c>
      <c r="DY30">
        <v>0</v>
      </c>
      <c r="DZ30" s="113">
        <v>5200613</v>
      </c>
      <c r="EA30" s="113">
        <v>5545221</v>
      </c>
      <c r="EB30" s="113">
        <v>496238</v>
      </c>
      <c r="EC30">
        <v>0</v>
      </c>
      <c r="ED30" s="113">
        <v>496238</v>
      </c>
      <c r="EE30">
        <v>0</v>
      </c>
      <c r="EF30">
        <v>5200613</v>
      </c>
      <c r="EG30">
        <v>5309</v>
      </c>
      <c r="EH30">
        <v>395852</v>
      </c>
      <c r="EI30" s="113">
        <v>5535208</v>
      </c>
      <c r="EJ30" s="113">
        <v>5656424</v>
      </c>
    </row>
    <row r="31" spans="1:140" ht="12.75">
      <c r="A31">
        <v>15828</v>
      </c>
      <c r="B31" t="s">
        <v>719</v>
      </c>
      <c r="C31" t="s">
        <v>105</v>
      </c>
      <c r="D31">
        <v>4</v>
      </c>
      <c r="E31">
        <v>1</v>
      </c>
      <c r="F31">
        <v>863.708</v>
      </c>
      <c r="G31">
        <v>0</v>
      </c>
      <c r="H31">
        <v>0</v>
      </c>
      <c r="I31">
        <v>0.765</v>
      </c>
      <c r="J31">
        <v>4.552</v>
      </c>
      <c r="K31">
        <v>0.093</v>
      </c>
      <c r="L31">
        <v>0</v>
      </c>
      <c r="M31">
        <v>0</v>
      </c>
      <c r="N31">
        <v>0</v>
      </c>
      <c r="O31">
        <v>0</v>
      </c>
      <c r="P31">
        <v>0</v>
      </c>
      <c r="Q31">
        <v>5.775</v>
      </c>
      <c r="R31">
        <v>15.236</v>
      </c>
      <c r="S31">
        <v>43.185</v>
      </c>
      <c r="T31">
        <v>405</v>
      </c>
      <c r="U31">
        <v>0</v>
      </c>
      <c r="V31">
        <v>0</v>
      </c>
      <c r="W31">
        <v>0</v>
      </c>
      <c r="X31">
        <v>0</v>
      </c>
      <c r="Y31">
        <v>0</v>
      </c>
      <c r="Z31">
        <v>0</v>
      </c>
      <c r="AA31">
        <v>0</v>
      </c>
      <c r="AB31">
        <v>0</v>
      </c>
      <c r="AC31">
        <v>0</v>
      </c>
      <c r="AD31">
        <v>0</v>
      </c>
      <c r="AE31">
        <v>0</v>
      </c>
      <c r="AF31">
        <v>38.457</v>
      </c>
      <c r="AG31">
        <v>38.457</v>
      </c>
      <c r="AH31">
        <v>0</v>
      </c>
      <c r="AI31">
        <v>863.708</v>
      </c>
      <c r="AJ31">
        <v>863.708</v>
      </c>
      <c r="AK31">
        <v>38.457</v>
      </c>
      <c r="AL31">
        <v>5.41</v>
      </c>
      <c r="AM31">
        <v>852.523</v>
      </c>
      <c r="AN31">
        <v>122.499</v>
      </c>
      <c r="AO31">
        <v>5.917</v>
      </c>
      <c r="AP31">
        <v>0.833</v>
      </c>
      <c r="AQ31">
        <v>0</v>
      </c>
      <c r="AR31" s="113">
        <v>91410</v>
      </c>
      <c r="AS31" s="113">
        <v>33687</v>
      </c>
      <c r="AT31" s="113">
        <v>3166</v>
      </c>
      <c r="AU31">
        <v>0</v>
      </c>
      <c r="AV31">
        <v>0</v>
      </c>
      <c r="AW31" s="113">
        <v>25419</v>
      </c>
      <c r="AX31">
        <v>0</v>
      </c>
      <c r="AY31" s="113">
        <v>25419</v>
      </c>
      <c r="AZ31">
        <v>0</v>
      </c>
      <c r="BA31">
        <v>0</v>
      </c>
      <c r="BB31">
        <v>0</v>
      </c>
      <c r="BC31">
        <v>0</v>
      </c>
      <c r="BD31">
        <v>0</v>
      </c>
      <c r="BE31">
        <v>0</v>
      </c>
      <c r="BF31" s="113">
        <v>-120499</v>
      </c>
      <c r="BG31">
        <v>0</v>
      </c>
      <c r="BH31">
        <v>0</v>
      </c>
      <c r="BI31">
        <v>0</v>
      </c>
      <c r="BJ31">
        <v>0</v>
      </c>
      <c r="BK31">
        <v>702.043</v>
      </c>
      <c r="BL31">
        <v>3945</v>
      </c>
      <c r="BM31" s="113">
        <v>17957</v>
      </c>
      <c r="BN31">
        <v>0</v>
      </c>
      <c r="BO31" s="113">
        <v>5594738</v>
      </c>
      <c r="BP31">
        <v>1000.919</v>
      </c>
      <c r="BQ31">
        <v>5122</v>
      </c>
      <c r="BR31" s="113">
        <v>4787394</v>
      </c>
      <c r="BS31">
        <v>5260</v>
      </c>
      <c r="BT31" s="113">
        <v>477380</v>
      </c>
      <c r="BU31">
        <v>0</v>
      </c>
      <c r="BV31" s="113">
        <v>120499</v>
      </c>
      <c r="BW31">
        <v>4625.0302734</v>
      </c>
      <c r="BX31">
        <v>4887.3251953</v>
      </c>
      <c r="BY31">
        <v>4887.3251953</v>
      </c>
      <c r="BZ31">
        <v>5931.625</v>
      </c>
      <c r="CA31">
        <v>0.0520361328</v>
      </c>
      <c r="CB31">
        <v>0.0413155273</v>
      </c>
      <c r="CC31">
        <v>17.76</v>
      </c>
      <c r="CD31">
        <v>0</v>
      </c>
      <c r="CE31">
        <v>0</v>
      </c>
      <c r="CF31">
        <v>5056846.7399</v>
      </c>
      <c r="CG31">
        <v>99411.66235</v>
      </c>
      <c r="CH31">
        <v>46244</v>
      </c>
      <c r="CI31">
        <v>30739.151793</v>
      </c>
      <c r="CJ31">
        <v>480461.625</v>
      </c>
      <c r="CK31">
        <v>0</v>
      </c>
      <c r="CL31">
        <v>0</v>
      </c>
      <c r="CM31">
        <v>22811.250263</v>
      </c>
      <c r="CN31">
        <v>105345.66</v>
      </c>
      <c r="CO31">
        <v>0</v>
      </c>
      <c r="CP31">
        <v>0</v>
      </c>
      <c r="CQ31">
        <v>0</v>
      </c>
      <c r="CR31" s="113">
        <v>5875547</v>
      </c>
      <c r="CS31">
        <v>0.9731658002</v>
      </c>
      <c r="CT31">
        <v>5685098</v>
      </c>
      <c r="CU31">
        <v>1229.202</v>
      </c>
      <c r="CV31" s="113">
        <v>383586</v>
      </c>
      <c r="CW31" s="113">
        <v>162258</v>
      </c>
      <c r="CX31" s="113">
        <v>545844</v>
      </c>
      <c r="CY31">
        <v>6421391.0893</v>
      </c>
      <c r="CZ31">
        <v>5229</v>
      </c>
      <c r="DA31">
        <v>829.278</v>
      </c>
      <c r="DB31">
        <v>5262</v>
      </c>
      <c r="DC31">
        <v>987.721</v>
      </c>
      <c r="DD31">
        <v>5199</v>
      </c>
      <c r="DE31">
        <v>2304.818</v>
      </c>
      <c r="DF31">
        <v>5092</v>
      </c>
      <c r="DG31">
        <v>1334.117</v>
      </c>
      <c r="DH31">
        <v>5111</v>
      </c>
      <c r="DI31">
        <v>591.372</v>
      </c>
      <c r="DJ31">
        <v>5121</v>
      </c>
      <c r="DK31">
        <v>332.793</v>
      </c>
      <c r="DL31">
        <v>5121</v>
      </c>
      <c r="DM31">
        <v>1346.994</v>
      </c>
      <c r="DN31">
        <v>5150</v>
      </c>
      <c r="DO31">
        <v>1417.459</v>
      </c>
      <c r="DP31">
        <v>5106</v>
      </c>
      <c r="DQ31">
        <v>668.851</v>
      </c>
      <c r="DR31">
        <v>0</v>
      </c>
      <c r="DS31">
        <v>4971</v>
      </c>
      <c r="DT31">
        <v>5264774</v>
      </c>
      <c r="DU31">
        <v>5260</v>
      </c>
      <c r="DV31" s="113">
        <v>6295973</v>
      </c>
      <c r="DW31" s="113">
        <v>147504</v>
      </c>
      <c r="DX31" s="113">
        <v>6443477</v>
      </c>
      <c r="DY31">
        <v>0</v>
      </c>
      <c r="DZ31" s="113">
        <v>6552844</v>
      </c>
      <c r="EA31" s="113">
        <v>6895823</v>
      </c>
      <c r="EB31" s="113">
        <v>677297</v>
      </c>
      <c r="EC31">
        <v>0</v>
      </c>
      <c r="ED31" s="113">
        <v>677297</v>
      </c>
      <c r="EE31">
        <v>0</v>
      </c>
      <c r="EF31">
        <v>6552844</v>
      </c>
      <c r="EG31">
        <v>5331</v>
      </c>
      <c r="EH31">
        <v>559964</v>
      </c>
      <c r="EI31" s="113">
        <v>6981355</v>
      </c>
      <c r="EJ31" s="113">
        <v>7127273</v>
      </c>
    </row>
    <row r="32" spans="1:140" ht="12.75">
      <c r="A32">
        <v>15830</v>
      </c>
      <c r="B32" t="s">
        <v>719</v>
      </c>
      <c r="C32" t="s">
        <v>106</v>
      </c>
      <c r="D32">
        <v>4</v>
      </c>
      <c r="E32">
        <v>1</v>
      </c>
      <c r="F32">
        <v>669.664</v>
      </c>
      <c r="G32">
        <v>0</v>
      </c>
      <c r="H32">
        <v>0</v>
      </c>
      <c r="I32">
        <v>0.106</v>
      </c>
      <c r="J32">
        <v>9.745</v>
      </c>
      <c r="K32">
        <v>0</v>
      </c>
      <c r="L32">
        <v>0</v>
      </c>
      <c r="M32">
        <v>0</v>
      </c>
      <c r="N32">
        <v>0</v>
      </c>
      <c r="O32">
        <v>0</v>
      </c>
      <c r="P32">
        <v>0.122</v>
      </c>
      <c r="Q32">
        <v>2.51</v>
      </c>
      <c r="R32">
        <v>4.924</v>
      </c>
      <c r="S32">
        <v>33.483</v>
      </c>
      <c r="T32">
        <v>477.7</v>
      </c>
      <c r="U32">
        <v>0</v>
      </c>
      <c r="V32">
        <v>0</v>
      </c>
      <c r="W32">
        <v>0</v>
      </c>
      <c r="X32">
        <v>0</v>
      </c>
      <c r="Y32">
        <v>0</v>
      </c>
      <c r="Z32">
        <v>0</v>
      </c>
      <c r="AA32">
        <v>0</v>
      </c>
      <c r="AB32">
        <v>0</v>
      </c>
      <c r="AC32">
        <v>0</v>
      </c>
      <c r="AD32">
        <v>0</v>
      </c>
      <c r="AE32">
        <v>0</v>
      </c>
      <c r="AF32">
        <v>6.953</v>
      </c>
      <c r="AG32">
        <v>6.953</v>
      </c>
      <c r="AH32">
        <v>0</v>
      </c>
      <c r="AI32">
        <v>669.664</v>
      </c>
      <c r="AJ32">
        <v>669.664</v>
      </c>
      <c r="AK32">
        <v>6.953</v>
      </c>
      <c r="AL32">
        <v>9.973</v>
      </c>
      <c r="AM32">
        <v>657.181</v>
      </c>
      <c r="AN32">
        <v>249.548</v>
      </c>
      <c r="AO32">
        <v>0</v>
      </c>
      <c r="AP32">
        <v>0</v>
      </c>
      <c r="AQ32">
        <v>0</v>
      </c>
      <c r="AR32">
        <v>0</v>
      </c>
      <c r="AS32" s="113">
        <v>68626</v>
      </c>
      <c r="AT32">
        <v>0</v>
      </c>
      <c r="AU32">
        <v>0</v>
      </c>
      <c r="AV32">
        <v>0</v>
      </c>
      <c r="AW32" s="113">
        <v>19708</v>
      </c>
      <c r="AX32">
        <v>0</v>
      </c>
      <c r="AY32" s="113">
        <v>19708</v>
      </c>
      <c r="AZ32">
        <v>0</v>
      </c>
      <c r="BA32">
        <v>0</v>
      </c>
      <c r="BB32">
        <v>0</v>
      </c>
      <c r="BC32">
        <v>0</v>
      </c>
      <c r="BD32">
        <v>0</v>
      </c>
      <c r="BE32">
        <v>0</v>
      </c>
      <c r="BF32" s="113">
        <v>-120289</v>
      </c>
      <c r="BG32">
        <v>0</v>
      </c>
      <c r="BH32">
        <v>0</v>
      </c>
      <c r="BI32">
        <v>0</v>
      </c>
      <c r="BJ32">
        <v>0.357</v>
      </c>
      <c r="BK32">
        <v>656.104</v>
      </c>
      <c r="BL32">
        <v>3945</v>
      </c>
      <c r="BM32" s="113">
        <v>19083</v>
      </c>
      <c r="BN32">
        <v>0</v>
      </c>
      <c r="BO32" s="113">
        <v>5216439</v>
      </c>
      <c r="BP32">
        <v>949.079</v>
      </c>
      <c r="BQ32">
        <v>5043</v>
      </c>
      <c r="BR32" s="113">
        <v>4578698</v>
      </c>
      <c r="BS32">
        <v>5183</v>
      </c>
      <c r="BT32" s="113">
        <v>340480</v>
      </c>
      <c r="BU32">
        <v>0</v>
      </c>
      <c r="BV32" s="113">
        <v>120289</v>
      </c>
      <c r="BW32">
        <v>4625.0302734</v>
      </c>
      <c r="BX32">
        <v>4887.3251953</v>
      </c>
      <c r="BY32">
        <v>4887.3251953</v>
      </c>
      <c r="BZ32">
        <v>5931.625</v>
      </c>
      <c r="CA32">
        <v>0.0520361328</v>
      </c>
      <c r="CB32">
        <v>0.0413155273</v>
      </c>
      <c r="CC32">
        <v>30.253</v>
      </c>
      <c r="CD32">
        <v>0</v>
      </c>
      <c r="CE32">
        <v>0</v>
      </c>
      <c r="CF32">
        <v>3898151.2491</v>
      </c>
      <c r="CG32">
        <v>32128.05365</v>
      </c>
      <c r="CH32">
        <v>20117</v>
      </c>
      <c r="CI32">
        <v>23833.174344</v>
      </c>
      <c r="CJ32">
        <v>566707.4525</v>
      </c>
      <c r="CK32">
        <v>0</v>
      </c>
      <c r="CL32">
        <v>0</v>
      </c>
      <c r="CM32">
        <v>4124.2588625</v>
      </c>
      <c r="CN32">
        <v>179449.45113</v>
      </c>
      <c r="CO32">
        <v>0</v>
      </c>
      <c r="CP32">
        <v>2894.633</v>
      </c>
      <c r="CQ32">
        <v>0</v>
      </c>
      <c r="CR32" s="113">
        <v>4793137</v>
      </c>
      <c r="CS32">
        <v>0.9731658002</v>
      </c>
      <c r="CT32">
        <v>4597732</v>
      </c>
      <c r="CU32">
        <v>994.098</v>
      </c>
      <c r="CV32" s="113">
        <v>310219</v>
      </c>
      <c r="CW32" s="113">
        <v>131224</v>
      </c>
      <c r="CX32" s="113">
        <v>441443</v>
      </c>
      <c r="CY32">
        <v>5234579.6396</v>
      </c>
      <c r="CZ32">
        <v>5229</v>
      </c>
      <c r="DA32">
        <v>829.278</v>
      </c>
      <c r="DB32">
        <v>5262</v>
      </c>
      <c r="DC32">
        <v>987.721</v>
      </c>
      <c r="DD32">
        <v>5199</v>
      </c>
      <c r="DE32">
        <v>2304.818</v>
      </c>
      <c r="DF32">
        <v>5092</v>
      </c>
      <c r="DG32">
        <v>1334.117</v>
      </c>
      <c r="DH32">
        <v>5111</v>
      </c>
      <c r="DI32">
        <v>591.372</v>
      </c>
      <c r="DJ32">
        <v>5121</v>
      </c>
      <c r="DK32">
        <v>332.793</v>
      </c>
      <c r="DL32">
        <v>5121</v>
      </c>
      <c r="DM32">
        <v>1346.994</v>
      </c>
      <c r="DN32">
        <v>5150</v>
      </c>
      <c r="DO32">
        <v>1417.459</v>
      </c>
      <c r="DP32">
        <v>5106</v>
      </c>
      <c r="DQ32">
        <v>668.851</v>
      </c>
      <c r="DR32">
        <v>0</v>
      </c>
      <c r="DS32">
        <v>4971</v>
      </c>
      <c r="DT32">
        <v>4919178</v>
      </c>
      <c r="DU32">
        <v>5183</v>
      </c>
      <c r="DV32" s="113">
        <v>5013236</v>
      </c>
      <c r="DW32" s="113">
        <v>119292</v>
      </c>
      <c r="DX32" s="113">
        <v>5132528</v>
      </c>
      <c r="DY32">
        <v>0</v>
      </c>
      <c r="DZ32" s="113">
        <v>5151611</v>
      </c>
      <c r="EA32" s="113">
        <v>5500344</v>
      </c>
      <c r="EB32" s="113">
        <v>358474</v>
      </c>
      <c r="EC32">
        <v>0</v>
      </c>
      <c r="ED32" s="113">
        <v>358474</v>
      </c>
      <c r="EE32">
        <v>0</v>
      </c>
      <c r="EF32">
        <v>5151611</v>
      </c>
      <c r="EG32">
        <v>5182</v>
      </c>
      <c r="EH32">
        <v>238185</v>
      </c>
      <c r="EI32" s="113">
        <v>5472765</v>
      </c>
      <c r="EJ32" s="113">
        <v>5612762</v>
      </c>
    </row>
    <row r="33" spans="1:140" ht="12.75">
      <c r="A33">
        <v>15831</v>
      </c>
      <c r="B33" t="s">
        <v>719</v>
      </c>
      <c r="C33" t="s">
        <v>104</v>
      </c>
      <c r="D33">
        <v>4</v>
      </c>
      <c r="E33">
        <v>1</v>
      </c>
      <c r="F33">
        <v>344.286</v>
      </c>
      <c r="G33">
        <v>0</v>
      </c>
      <c r="H33">
        <v>0</v>
      </c>
      <c r="I33">
        <v>0.169</v>
      </c>
      <c r="J33">
        <v>3.394</v>
      </c>
      <c r="K33">
        <v>0</v>
      </c>
      <c r="L33">
        <v>0</v>
      </c>
      <c r="M33">
        <v>0</v>
      </c>
      <c r="N33">
        <v>0</v>
      </c>
      <c r="O33">
        <v>0</v>
      </c>
      <c r="P33">
        <v>0</v>
      </c>
      <c r="Q33">
        <v>0</v>
      </c>
      <c r="R33">
        <v>0.834</v>
      </c>
      <c r="S33">
        <v>14</v>
      </c>
      <c r="T33">
        <v>217.2</v>
      </c>
      <c r="U33">
        <v>0</v>
      </c>
      <c r="V33">
        <v>0</v>
      </c>
      <c r="W33">
        <v>0</v>
      </c>
      <c r="X33">
        <v>0</v>
      </c>
      <c r="Y33">
        <v>0</v>
      </c>
      <c r="Z33">
        <v>0</v>
      </c>
      <c r="AA33">
        <v>0</v>
      </c>
      <c r="AB33">
        <v>0</v>
      </c>
      <c r="AC33">
        <v>0</v>
      </c>
      <c r="AD33">
        <v>0</v>
      </c>
      <c r="AE33">
        <v>0</v>
      </c>
      <c r="AF33">
        <v>4.316</v>
      </c>
      <c r="AG33">
        <v>4.316</v>
      </c>
      <c r="AH33">
        <v>0</v>
      </c>
      <c r="AI33">
        <v>344.286</v>
      </c>
      <c r="AJ33">
        <v>344.286</v>
      </c>
      <c r="AK33">
        <v>4.316</v>
      </c>
      <c r="AL33">
        <v>3.563</v>
      </c>
      <c r="AM33">
        <v>340.723</v>
      </c>
      <c r="AN33">
        <v>0</v>
      </c>
      <c r="AO33">
        <v>2</v>
      </c>
      <c r="AP33">
        <v>0</v>
      </c>
      <c r="AQ33">
        <v>22</v>
      </c>
      <c r="AR33">
        <v>0</v>
      </c>
      <c r="AS33">
        <v>0</v>
      </c>
      <c r="AT33">
        <v>0</v>
      </c>
      <c r="AU33">
        <v>0</v>
      </c>
      <c r="AV33">
        <v>0</v>
      </c>
      <c r="AW33" s="113">
        <v>10132</v>
      </c>
      <c r="AX33">
        <v>0</v>
      </c>
      <c r="AY33" s="113">
        <v>10132</v>
      </c>
      <c r="AZ33">
        <v>0</v>
      </c>
      <c r="BA33">
        <v>0</v>
      </c>
      <c r="BB33">
        <v>0</v>
      </c>
      <c r="BC33">
        <v>0</v>
      </c>
      <c r="BD33">
        <v>0</v>
      </c>
      <c r="BE33">
        <v>0</v>
      </c>
      <c r="BF33" s="113">
        <v>-52421</v>
      </c>
      <c r="BG33">
        <v>0</v>
      </c>
      <c r="BH33">
        <v>0</v>
      </c>
      <c r="BI33">
        <v>0</v>
      </c>
      <c r="BJ33">
        <v>0</v>
      </c>
      <c r="BK33">
        <v>306.686</v>
      </c>
      <c r="BL33">
        <v>3945</v>
      </c>
      <c r="BM33" s="113">
        <v>8860</v>
      </c>
      <c r="BN33">
        <v>0</v>
      </c>
      <c r="BO33" s="113">
        <v>2453848</v>
      </c>
      <c r="BP33">
        <v>440.151</v>
      </c>
      <c r="BQ33">
        <v>5110</v>
      </c>
      <c r="BR33" s="113">
        <v>2093562</v>
      </c>
      <c r="BS33">
        <v>5250</v>
      </c>
      <c r="BT33" s="113">
        <v>217288</v>
      </c>
      <c r="BU33">
        <v>0</v>
      </c>
      <c r="BV33" s="113">
        <v>52421</v>
      </c>
      <c r="BW33">
        <v>4625.0302734</v>
      </c>
      <c r="BX33">
        <v>4887.3251953</v>
      </c>
      <c r="BY33">
        <v>4887.3251953</v>
      </c>
      <c r="BZ33">
        <v>5931.625</v>
      </c>
      <c r="CA33">
        <v>0.0520361328</v>
      </c>
      <c r="CB33">
        <v>0.0413155273</v>
      </c>
      <c r="CC33">
        <v>11.027</v>
      </c>
      <c r="CD33">
        <v>0</v>
      </c>
      <c r="CE33">
        <v>0</v>
      </c>
      <c r="CF33">
        <v>2021041.0649</v>
      </c>
      <c r="CG33">
        <v>5441.672775</v>
      </c>
      <c r="CH33">
        <v>0</v>
      </c>
      <c r="CI33">
        <v>9965.13</v>
      </c>
      <c r="CJ33">
        <v>257669.79</v>
      </c>
      <c r="CK33">
        <v>0</v>
      </c>
      <c r="CL33">
        <v>0</v>
      </c>
      <c r="CM33">
        <v>2560.08935</v>
      </c>
      <c r="CN33">
        <v>65408.028875</v>
      </c>
      <c r="CO33">
        <v>0</v>
      </c>
      <c r="CP33">
        <v>0</v>
      </c>
      <c r="CQ33">
        <v>0</v>
      </c>
      <c r="CR33" s="113">
        <v>2362086</v>
      </c>
      <c r="CS33">
        <v>0.9731658002</v>
      </c>
      <c r="CT33">
        <v>2298701</v>
      </c>
      <c r="CU33">
        <v>497.013</v>
      </c>
      <c r="CV33" s="113">
        <v>155098</v>
      </c>
      <c r="CW33" s="113">
        <v>65607</v>
      </c>
      <c r="CX33" s="113">
        <v>220705</v>
      </c>
      <c r="CY33">
        <v>2582790.7759</v>
      </c>
      <c r="CZ33">
        <v>5229</v>
      </c>
      <c r="DA33">
        <v>829.278</v>
      </c>
      <c r="DB33">
        <v>5262</v>
      </c>
      <c r="DC33">
        <v>987.721</v>
      </c>
      <c r="DD33">
        <v>5199</v>
      </c>
      <c r="DE33">
        <v>2304.818</v>
      </c>
      <c r="DF33">
        <v>5092</v>
      </c>
      <c r="DG33">
        <v>1334.117</v>
      </c>
      <c r="DH33">
        <v>5111</v>
      </c>
      <c r="DI33">
        <v>591.372</v>
      </c>
      <c r="DJ33">
        <v>5121</v>
      </c>
      <c r="DK33">
        <v>332.793</v>
      </c>
      <c r="DL33">
        <v>5121</v>
      </c>
      <c r="DM33">
        <v>1346.994</v>
      </c>
      <c r="DN33">
        <v>5150</v>
      </c>
      <c r="DO33">
        <v>1417.459</v>
      </c>
      <c r="DP33">
        <v>5106</v>
      </c>
      <c r="DQ33">
        <v>668.851</v>
      </c>
      <c r="DR33">
        <v>0</v>
      </c>
      <c r="DS33">
        <v>4971</v>
      </c>
      <c r="DT33">
        <v>2310850</v>
      </c>
      <c r="DU33">
        <v>5250</v>
      </c>
      <c r="DV33" s="113">
        <v>2539736</v>
      </c>
      <c r="DW33" s="113">
        <v>59642</v>
      </c>
      <c r="DX33" s="113">
        <v>2599378</v>
      </c>
      <c r="DY33">
        <v>0</v>
      </c>
      <c r="DZ33" s="113">
        <v>2608238</v>
      </c>
      <c r="EA33" s="113">
        <v>2783273</v>
      </c>
      <c r="EB33" s="113">
        <v>246152</v>
      </c>
      <c r="EC33">
        <v>0</v>
      </c>
      <c r="ED33" s="113">
        <v>246152</v>
      </c>
      <c r="EE33">
        <v>0</v>
      </c>
      <c r="EF33">
        <v>2608238</v>
      </c>
      <c r="EG33">
        <v>5248</v>
      </c>
      <c r="EH33">
        <v>193731</v>
      </c>
      <c r="EI33" s="113">
        <v>2776522</v>
      </c>
      <c r="EJ33" s="113">
        <v>2839075</v>
      </c>
    </row>
    <row r="34" spans="1:140" ht="12.75">
      <c r="A34">
        <v>15832</v>
      </c>
      <c r="B34" t="s">
        <v>719</v>
      </c>
      <c r="C34" t="s">
        <v>107</v>
      </c>
      <c r="D34">
        <v>4</v>
      </c>
      <c r="E34">
        <v>1</v>
      </c>
      <c r="F34">
        <v>116.152</v>
      </c>
      <c r="G34">
        <v>0</v>
      </c>
      <c r="H34">
        <v>0</v>
      </c>
      <c r="I34">
        <v>0.007</v>
      </c>
      <c r="J34">
        <v>0.441</v>
      </c>
      <c r="K34">
        <v>0.068</v>
      </c>
      <c r="L34">
        <v>0</v>
      </c>
      <c r="M34">
        <v>0</v>
      </c>
      <c r="N34">
        <v>0</v>
      </c>
      <c r="O34">
        <v>0</v>
      </c>
      <c r="P34">
        <v>0</v>
      </c>
      <c r="Q34">
        <v>3.76</v>
      </c>
      <c r="R34">
        <v>4.58</v>
      </c>
      <c r="S34">
        <v>5.808</v>
      </c>
      <c r="T34">
        <v>56.3</v>
      </c>
      <c r="U34">
        <v>0</v>
      </c>
      <c r="V34">
        <v>0</v>
      </c>
      <c r="W34">
        <v>0</v>
      </c>
      <c r="X34">
        <v>0</v>
      </c>
      <c r="Y34">
        <v>0</v>
      </c>
      <c r="Z34">
        <v>0</v>
      </c>
      <c r="AA34">
        <v>0</v>
      </c>
      <c r="AB34">
        <v>0</v>
      </c>
      <c r="AC34">
        <v>0</v>
      </c>
      <c r="AD34">
        <v>0</v>
      </c>
      <c r="AE34">
        <v>0</v>
      </c>
      <c r="AF34">
        <v>7.742</v>
      </c>
      <c r="AG34">
        <v>7.742</v>
      </c>
      <c r="AH34">
        <v>0</v>
      </c>
      <c r="AI34">
        <v>116.152</v>
      </c>
      <c r="AJ34">
        <v>116.152</v>
      </c>
      <c r="AK34">
        <v>7.742</v>
      </c>
      <c r="AL34">
        <v>0.516</v>
      </c>
      <c r="AM34">
        <v>111.876</v>
      </c>
      <c r="AN34">
        <v>36.355</v>
      </c>
      <c r="AO34">
        <v>2</v>
      </c>
      <c r="AP34">
        <v>0</v>
      </c>
      <c r="AQ34">
        <v>6</v>
      </c>
      <c r="AR34">
        <v>0</v>
      </c>
      <c r="AS34" s="113">
        <v>9998</v>
      </c>
      <c r="AT34">
        <v>0</v>
      </c>
      <c r="AU34">
        <v>0</v>
      </c>
      <c r="AV34">
        <v>0</v>
      </c>
      <c r="AW34" s="113">
        <v>3418</v>
      </c>
      <c r="AX34">
        <v>0</v>
      </c>
      <c r="AY34" s="113">
        <v>3418</v>
      </c>
      <c r="AZ34">
        <v>0</v>
      </c>
      <c r="BA34" s="113">
        <v>1575</v>
      </c>
      <c r="BB34">
        <v>0</v>
      </c>
      <c r="BC34">
        <v>0</v>
      </c>
      <c r="BD34">
        <v>0</v>
      </c>
      <c r="BE34" s="113">
        <v>1575</v>
      </c>
      <c r="BF34" s="113">
        <v>-11597</v>
      </c>
      <c r="BG34">
        <v>0</v>
      </c>
      <c r="BH34">
        <v>0</v>
      </c>
      <c r="BI34">
        <v>0</v>
      </c>
      <c r="BJ34">
        <v>2.662</v>
      </c>
      <c r="BK34">
        <v>65.13</v>
      </c>
      <c r="BL34">
        <v>3945</v>
      </c>
      <c r="BM34">
        <v>0</v>
      </c>
      <c r="BN34">
        <v>0</v>
      </c>
      <c r="BO34" s="113">
        <v>532313</v>
      </c>
      <c r="BP34">
        <v>99.073</v>
      </c>
      <c r="BQ34">
        <v>5020</v>
      </c>
      <c r="BR34" s="113">
        <v>475690</v>
      </c>
      <c r="BS34">
        <v>5140</v>
      </c>
      <c r="BT34" s="113">
        <v>33545</v>
      </c>
      <c r="BU34">
        <v>0</v>
      </c>
      <c r="BV34" s="113">
        <v>11597</v>
      </c>
      <c r="BW34">
        <v>4625.0302734</v>
      </c>
      <c r="BX34">
        <v>4887.3251953</v>
      </c>
      <c r="BY34">
        <v>4887.3251953</v>
      </c>
      <c r="BZ34">
        <v>5931.625</v>
      </c>
      <c r="CA34">
        <v>0.0520361328</v>
      </c>
      <c r="CB34">
        <v>0.0413155273</v>
      </c>
      <c r="CC34">
        <v>1.562</v>
      </c>
      <c r="CD34">
        <v>0</v>
      </c>
      <c r="CE34">
        <v>0</v>
      </c>
      <c r="CF34">
        <v>663606.4785</v>
      </c>
      <c r="CG34">
        <v>29883.52675</v>
      </c>
      <c r="CH34">
        <v>30242</v>
      </c>
      <c r="CI34">
        <v>4133.820642</v>
      </c>
      <c r="CJ34">
        <v>66790.0975</v>
      </c>
      <c r="CK34">
        <v>0</v>
      </c>
      <c r="CL34">
        <v>0</v>
      </c>
      <c r="CM34">
        <v>4592.264075</v>
      </c>
      <c r="CN34">
        <v>9265.19825</v>
      </c>
      <c r="CO34">
        <v>0</v>
      </c>
      <c r="CP34">
        <v>0</v>
      </c>
      <c r="CQ34">
        <v>0</v>
      </c>
      <c r="CR34" s="113">
        <v>820086</v>
      </c>
      <c r="CS34">
        <v>0.9731658002</v>
      </c>
      <c r="CT34">
        <v>786818</v>
      </c>
      <c r="CU34">
        <v>170.122</v>
      </c>
      <c r="CV34" s="113">
        <v>53088</v>
      </c>
      <c r="CW34" s="113">
        <v>22457</v>
      </c>
      <c r="CX34" s="113">
        <v>75545</v>
      </c>
      <c r="CY34">
        <v>895631.38572</v>
      </c>
      <c r="CZ34">
        <v>5229</v>
      </c>
      <c r="DA34">
        <v>829.278</v>
      </c>
      <c r="DB34">
        <v>5262</v>
      </c>
      <c r="DC34">
        <v>987.721</v>
      </c>
      <c r="DD34">
        <v>5199</v>
      </c>
      <c r="DE34">
        <v>2304.818</v>
      </c>
      <c r="DF34">
        <v>5092</v>
      </c>
      <c r="DG34">
        <v>1334.117</v>
      </c>
      <c r="DH34">
        <v>5111</v>
      </c>
      <c r="DI34">
        <v>591.372</v>
      </c>
      <c r="DJ34">
        <v>5121</v>
      </c>
      <c r="DK34">
        <v>332.793</v>
      </c>
      <c r="DL34">
        <v>5121</v>
      </c>
      <c r="DM34">
        <v>1346.994</v>
      </c>
      <c r="DN34">
        <v>5150</v>
      </c>
      <c r="DO34">
        <v>1417.459</v>
      </c>
      <c r="DP34">
        <v>5106</v>
      </c>
      <c r="DQ34">
        <v>668.851</v>
      </c>
      <c r="DR34">
        <v>0</v>
      </c>
      <c r="DS34">
        <v>4971</v>
      </c>
      <c r="DT34">
        <v>509235</v>
      </c>
      <c r="DU34">
        <v>5140</v>
      </c>
      <c r="DV34" s="113">
        <v>854012</v>
      </c>
      <c r="DW34" s="113">
        <v>20415</v>
      </c>
      <c r="DX34" s="113">
        <v>874427</v>
      </c>
      <c r="DY34" s="113">
        <v>1575</v>
      </c>
      <c r="DZ34" s="113">
        <v>876002</v>
      </c>
      <c r="EA34" s="113">
        <v>933970</v>
      </c>
      <c r="EB34" s="113">
        <v>55916</v>
      </c>
      <c r="EC34">
        <v>0</v>
      </c>
      <c r="ED34" s="113">
        <v>55916</v>
      </c>
      <c r="EE34">
        <v>0</v>
      </c>
      <c r="EF34">
        <v>876002</v>
      </c>
      <c r="EG34">
        <v>5149</v>
      </c>
      <c r="EH34">
        <v>44319</v>
      </c>
      <c r="EI34" s="113">
        <v>939950</v>
      </c>
      <c r="EJ34" s="113">
        <v>954966</v>
      </c>
    </row>
    <row r="35" spans="1:140" ht="12.75">
      <c r="A35">
        <v>15833</v>
      </c>
      <c r="B35" t="s">
        <v>719</v>
      </c>
      <c r="C35" t="s">
        <v>108</v>
      </c>
      <c r="D35">
        <v>4</v>
      </c>
      <c r="E35">
        <v>1</v>
      </c>
      <c r="F35">
        <v>134.998</v>
      </c>
      <c r="G35">
        <v>0</v>
      </c>
      <c r="H35">
        <v>0</v>
      </c>
      <c r="I35">
        <v>0</v>
      </c>
      <c r="J35">
        <v>0</v>
      </c>
      <c r="K35">
        <v>0</v>
      </c>
      <c r="L35">
        <v>0</v>
      </c>
      <c r="M35">
        <v>0</v>
      </c>
      <c r="N35">
        <v>0</v>
      </c>
      <c r="O35">
        <v>0</v>
      </c>
      <c r="P35">
        <v>0</v>
      </c>
      <c r="Q35">
        <v>0</v>
      </c>
      <c r="R35">
        <v>13.405</v>
      </c>
      <c r="S35">
        <v>0</v>
      </c>
      <c r="T35">
        <v>54</v>
      </c>
      <c r="U35">
        <v>0.122</v>
      </c>
      <c r="V35">
        <v>0</v>
      </c>
      <c r="W35">
        <v>0</v>
      </c>
      <c r="X35">
        <v>0</v>
      </c>
      <c r="Y35">
        <v>0</v>
      </c>
      <c r="Z35">
        <v>0</v>
      </c>
      <c r="AA35">
        <v>0</v>
      </c>
      <c r="AB35">
        <v>0</v>
      </c>
      <c r="AC35">
        <v>0</v>
      </c>
      <c r="AD35">
        <v>0</v>
      </c>
      <c r="AE35">
        <v>0</v>
      </c>
      <c r="AF35">
        <v>0</v>
      </c>
      <c r="AG35">
        <v>0</v>
      </c>
      <c r="AH35">
        <v>0</v>
      </c>
      <c r="AI35">
        <v>134.998</v>
      </c>
      <c r="AJ35">
        <v>134.998</v>
      </c>
      <c r="AK35">
        <v>0</v>
      </c>
      <c r="AL35">
        <v>0</v>
      </c>
      <c r="AM35">
        <v>134.998</v>
      </c>
      <c r="AN35">
        <v>134.997</v>
      </c>
      <c r="AO35">
        <v>4</v>
      </c>
      <c r="AP35">
        <v>1</v>
      </c>
      <c r="AQ35">
        <v>7</v>
      </c>
      <c r="AR35">
        <v>0</v>
      </c>
      <c r="AS35" s="113">
        <v>37124</v>
      </c>
      <c r="AT35">
        <v>0</v>
      </c>
      <c r="AU35">
        <v>0</v>
      </c>
      <c r="AV35">
        <v>0</v>
      </c>
      <c r="AW35" s="113">
        <v>3973</v>
      </c>
      <c r="AX35">
        <v>0</v>
      </c>
      <c r="AY35" s="113">
        <v>3973</v>
      </c>
      <c r="AZ35">
        <v>0</v>
      </c>
      <c r="BA35" s="113">
        <v>8085</v>
      </c>
      <c r="BB35">
        <v>0</v>
      </c>
      <c r="BC35">
        <v>0</v>
      </c>
      <c r="BD35">
        <v>0</v>
      </c>
      <c r="BE35" s="113">
        <v>8085</v>
      </c>
      <c r="BF35" s="113">
        <v>-13637</v>
      </c>
      <c r="BG35">
        <v>0</v>
      </c>
      <c r="BH35">
        <v>0</v>
      </c>
      <c r="BI35">
        <v>0</v>
      </c>
      <c r="BJ35">
        <v>0</v>
      </c>
      <c r="BK35">
        <v>69.655</v>
      </c>
      <c r="BL35">
        <v>3945</v>
      </c>
      <c r="BM35">
        <v>0</v>
      </c>
      <c r="BN35">
        <v>0</v>
      </c>
      <c r="BO35" s="113">
        <v>582800</v>
      </c>
      <c r="BP35">
        <v>105.354</v>
      </c>
      <c r="BQ35">
        <v>5153</v>
      </c>
      <c r="BR35" s="113">
        <v>519896</v>
      </c>
      <c r="BS35">
        <v>5273</v>
      </c>
      <c r="BT35" s="113">
        <v>35636</v>
      </c>
      <c r="BU35">
        <v>0</v>
      </c>
      <c r="BV35" s="113">
        <v>13637</v>
      </c>
      <c r="BW35">
        <v>4625.0302734</v>
      </c>
      <c r="BX35">
        <v>4887.3251953</v>
      </c>
      <c r="BY35">
        <v>4887.3251953</v>
      </c>
      <c r="BZ35">
        <v>5931.625</v>
      </c>
      <c r="CA35">
        <v>0.0520361328</v>
      </c>
      <c r="CB35">
        <v>0.0413155273</v>
      </c>
      <c r="CC35">
        <v>0</v>
      </c>
      <c r="CD35">
        <v>0</v>
      </c>
      <c r="CE35">
        <v>0</v>
      </c>
      <c r="CF35">
        <v>800757.51175</v>
      </c>
      <c r="CG35">
        <v>87464.776438</v>
      </c>
      <c r="CH35">
        <v>0</v>
      </c>
      <c r="CI35">
        <v>0</v>
      </c>
      <c r="CJ35">
        <v>64061.55</v>
      </c>
      <c r="CK35">
        <v>1744.0163825</v>
      </c>
      <c r="CL35">
        <v>0</v>
      </c>
      <c r="CM35">
        <v>0</v>
      </c>
      <c r="CN35">
        <v>0</v>
      </c>
      <c r="CO35">
        <v>0</v>
      </c>
      <c r="CP35">
        <v>0</v>
      </c>
      <c r="CQ35">
        <v>0</v>
      </c>
      <c r="CR35" s="113">
        <v>999237</v>
      </c>
      <c r="CS35">
        <v>0.9731658002</v>
      </c>
      <c r="CT35">
        <v>928427</v>
      </c>
      <c r="CU35">
        <v>200.74</v>
      </c>
      <c r="CV35" s="113">
        <v>62643</v>
      </c>
      <c r="CW35" s="113">
        <v>26498</v>
      </c>
      <c r="CX35" s="113">
        <v>89141</v>
      </c>
      <c r="CY35">
        <v>1088377.8546</v>
      </c>
      <c r="CZ35">
        <v>5229</v>
      </c>
      <c r="DA35">
        <v>829.278</v>
      </c>
      <c r="DB35">
        <v>5262</v>
      </c>
      <c r="DC35">
        <v>987.721</v>
      </c>
      <c r="DD35">
        <v>5199</v>
      </c>
      <c r="DE35">
        <v>2304.818</v>
      </c>
      <c r="DF35">
        <v>5092</v>
      </c>
      <c r="DG35">
        <v>1334.117</v>
      </c>
      <c r="DH35">
        <v>5111</v>
      </c>
      <c r="DI35">
        <v>591.372</v>
      </c>
      <c r="DJ35">
        <v>5121</v>
      </c>
      <c r="DK35">
        <v>332.793</v>
      </c>
      <c r="DL35">
        <v>5121</v>
      </c>
      <c r="DM35">
        <v>1346.994</v>
      </c>
      <c r="DN35">
        <v>5150</v>
      </c>
      <c r="DO35">
        <v>1417.459</v>
      </c>
      <c r="DP35">
        <v>5106</v>
      </c>
      <c r="DQ35">
        <v>668.851</v>
      </c>
      <c r="DR35">
        <v>0</v>
      </c>
      <c r="DS35">
        <v>4971</v>
      </c>
      <c r="DT35">
        <v>555532</v>
      </c>
      <c r="DU35">
        <v>5273</v>
      </c>
      <c r="DV35" s="113">
        <v>1034413</v>
      </c>
      <c r="DW35" s="113">
        <v>24089</v>
      </c>
      <c r="DX35" s="113">
        <v>1058502</v>
      </c>
      <c r="DY35" s="113">
        <v>8085</v>
      </c>
      <c r="DZ35" s="113">
        <v>1066587</v>
      </c>
      <c r="EA35" s="113">
        <v>1128761</v>
      </c>
      <c r="EB35" s="113">
        <v>67350</v>
      </c>
      <c r="EC35">
        <v>0</v>
      </c>
      <c r="ED35" s="113">
        <v>67350</v>
      </c>
      <c r="EE35">
        <v>0</v>
      </c>
      <c r="EF35">
        <v>1066587</v>
      </c>
      <c r="EG35">
        <v>5313</v>
      </c>
      <c r="EH35">
        <v>53713</v>
      </c>
      <c r="EI35" s="113">
        <v>1142091</v>
      </c>
      <c r="EJ35" s="113">
        <v>1159701</v>
      </c>
    </row>
    <row r="36" spans="1:140" ht="12.75">
      <c r="A36">
        <v>21803</v>
      </c>
      <c r="B36" t="s">
        <v>719</v>
      </c>
      <c r="C36" t="s">
        <v>109</v>
      </c>
      <c r="D36">
        <v>4</v>
      </c>
      <c r="E36">
        <v>1</v>
      </c>
      <c r="F36">
        <v>399.221</v>
      </c>
      <c r="G36">
        <v>0</v>
      </c>
      <c r="H36">
        <v>0</v>
      </c>
      <c r="I36">
        <v>0.483</v>
      </c>
      <c r="J36">
        <v>13.267</v>
      </c>
      <c r="K36">
        <v>0</v>
      </c>
      <c r="L36">
        <v>0</v>
      </c>
      <c r="M36">
        <v>0</v>
      </c>
      <c r="N36">
        <v>0</v>
      </c>
      <c r="O36">
        <v>0</v>
      </c>
      <c r="P36">
        <v>0</v>
      </c>
      <c r="Q36">
        <v>37.253</v>
      </c>
      <c r="R36">
        <v>7.032</v>
      </c>
      <c r="S36">
        <v>0</v>
      </c>
      <c r="T36">
        <v>471.8</v>
      </c>
      <c r="U36">
        <v>0.327</v>
      </c>
      <c r="V36">
        <v>0</v>
      </c>
      <c r="W36">
        <v>0</v>
      </c>
      <c r="X36">
        <v>0</v>
      </c>
      <c r="Y36">
        <v>0</v>
      </c>
      <c r="Z36">
        <v>0</v>
      </c>
      <c r="AA36">
        <v>0</v>
      </c>
      <c r="AB36">
        <v>0</v>
      </c>
      <c r="AC36">
        <v>0</v>
      </c>
      <c r="AD36">
        <v>0</v>
      </c>
      <c r="AE36">
        <v>0</v>
      </c>
      <c r="AF36">
        <v>38.157</v>
      </c>
      <c r="AG36">
        <v>39.828</v>
      </c>
      <c r="AH36">
        <v>0</v>
      </c>
      <c r="AI36">
        <v>399.221</v>
      </c>
      <c r="AJ36">
        <v>399.221</v>
      </c>
      <c r="AK36">
        <v>38.157</v>
      </c>
      <c r="AL36">
        <v>13.75</v>
      </c>
      <c r="AM36">
        <v>348.218</v>
      </c>
      <c r="AN36">
        <v>107.386</v>
      </c>
      <c r="AO36">
        <v>23.833</v>
      </c>
      <c r="AP36">
        <v>2</v>
      </c>
      <c r="AQ36">
        <v>0</v>
      </c>
      <c r="AR36">
        <v>0</v>
      </c>
      <c r="AS36" s="113">
        <v>29531</v>
      </c>
      <c r="AT36" s="113">
        <v>12417</v>
      </c>
      <c r="AU36">
        <v>0</v>
      </c>
      <c r="AV36">
        <v>0</v>
      </c>
      <c r="AW36" s="113">
        <v>11749</v>
      </c>
      <c r="AX36">
        <v>0</v>
      </c>
      <c r="AY36" s="113">
        <v>11749</v>
      </c>
      <c r="AZ36">
        <v>0</v>
      </c>
      <c r="BA36" s="113">
        <v>53358</v>
      </c>
      <c r="BB36">
        <v>0</v>
      </c>
      <c r="BC36">
        <v>0</v>
      </c>
      <c r="BD36">
        <v>0</v>
      </c>
      <c r="BE36" s="113">
        <v>53358</v>
      </c>
      <c r="BF36" s="113">
        <v>-90166</v>
      </c>
      <c r="BG36">
        <v>0</v>
      </c>
      <c r="BH36">
        <v>0</v>
      </c>
      <c r="BI36">
        <v>0</v>
      </c>
      <c r="BJ36">
        <v>0</v>
      </c>
      <c r="BK36">
        <v>440.918</v>
      </c>
      <c r="BL36">
        <v>3945</v>
      </c>
      <c r="BM36" s="113">
        <v>14077</v>
      </c>
      <c r="BN36" s="113">
        <v>49454</v>
      </c>
      <c r="BO36" s="113">
        <v>3879254</v>
      </c>
      <c r="BP36">
        <v>686.351</v>
      </c>
      <c r="BQ36">
        <v>5192</v>
      </c>
      <c r="BR36" s="113">
        <v>3338148</v>
      </c>
      <c r="BS36">
        <v>5333</v>
      </c>
      <c r="BT36" s="113">
        <v>321826</v>
      </c>
      <c r="BU36">
        <v>0</v>
      </c>
      <c r="BV36" s="113">
        <v>90166</v>
      </c>
      <c r="BW36">
        <v>4625.0302734</v>
      </c>
      <c r="BX36">
        <v>4887.3251953</v>
      </c>
      <c r="BY36">
        <v>4887.3251953</v>
      </c>
      <c r="BZ36">
        <v>5931.625</v>
      </c>
      <c r="CA36">
        <v>0.0520361328</v>
      </c>
      <c r="CB36">
        <v>0.0413155273</v>
      </c>
      <c r="CC36">
        <v>42.216</v>
      </c>
      <c r="CD36">
        <v>0</v>
      </c>
      <c r="CE36">
        <v>0</v>
      </c>
      <c r="CF36">
        <v>2065498.5943</v>
      </c>
      <c r="CG36">
        <v>45882.3057</v>
      </c>
      <c r="CH36">
        <v>298311</v>
      </c>
      <c r="CI36">
        <v>0</v>
      </c>
      <c r="CJ36">
        <v>559708.135</v>
      </c>
      <c r="CK36">
        <v>4674.5357138</v>
      </c>
      <c r="CL36">
        <v>0</v>
      </c>
      <c r="CM36">
        <v>22633.301513</v>
      </c>
      <c r="CN36">
        <v>250409.481</v>
      </c>
      <c r="CO36">
        <v>0</v>
      </c>
      <c r="CP36">
        <v>0</v>
      </c>
      <c r="CQ36">
        <v>0</v>
      </c>
      <c r="CR36" s="113">
        <v>3330006</v>
      </c>
      <c r="CS36">
        <v>0.9731658002</v>
      </c>
      <c r="CT36">
        <v>3159984</v>
      </c>
      <c r="CU36">
        <v>683.235</v>
      </c>
      <c r="CV36" s="113">
        <v>213211</v>
      </c>
      <c r="CW36" s="113">
        <v>90189</v>
      </c>
      <c r="CX36" s="113">
        <v>303400</v>
      </c>
      <c r="CY36">
        <v>3633406.3532</v>
      </c>
      <c r="CZ36">
        <v>5229</v>
      </c>
      <c r="DA36">
        <v>829.278</v>
      </c>
      <c r="DB36">
        <v>5262</v>
      </c>
      <c r="DC36">
        <v>987.721</v>
      </c>
      <c r="DD36">
        <v>5199</v>
      </c>
      <c r="DE36">
        <v>2304.818</v>
      </c>
      <c r="DF36">
        <v>5092</v>
      </c>
      <c r="DG36">
        <v>1334.117</v>
      </c>
      <c r="DH36">
        <v>5111</v>
      </c>
      <c r="DI36">
        <v>591.372</v>
      </c>
      <c r="DJ36">
        <v>5121</v>
      </c>
      <c r="DK36">
        <v>332.793</v>
      </c>
      <c r="DL36">
        <v>5121</v>
      </c>
      <c r="DM36">
        <v>1346.994</v>
      </c>
      <c r="DN36">
        <v>5150</v>
      </c>
      <c r="DO36">
        <v>1417.459</v>
      </c>
      <c r="DP36">
        <v>5106</v>
      </c>
      <c r="DQ36">
        <v>668.851</v>
      </c>
      <c r="DR36">
        <v>0</v>
      </c>
      <c r="DS36">
        <v>4971</v>
      </c>
      <c r="DT36">
        <v>3659974</v>
      </c>
      <c r="DU36">
        <v>5333</v>
      </c>
      <c r="DV36" s="113">
        <v>3547356</v>
      </c>
      <c r="DW36" s="113">
        <v>81988</v>
      </c>
      <c r="DX36" s="113">
        <v>3629344</v>
      </c>
      <c r="DY36" s="113">
        <v>3904</v>
      </c>
      <c r="DZ36" s="113">
        <v>3647325</v>
      </c>
      <c r="EA36" s="113">
        <v>3882825</v>
      </c>
      <c r="EB36" s="113">
        <v>317319</v>
      </c>
      <c r="EC36">
        <v>0</v>
      </c>
      <c r="ED36" s="113">
        <v>317319</v>
      </c>
      <c r="EE36">
        <v>0</v>
      </c>
      <c r="EF36">
        <v>3647325</v>
      </c>
      <c r="EG36">
        <v>5338</v>
      </c>
      <c r="EH36">
        <v>239570</v>
      </c>
      <c r="EI36" s="113">
        <v>3872976</v>
      </c>
      <c r="EJ36" s="113">
        <v>3974891</v>
      </c>
    </row>
    <row r="37" spans="1:140" ht="12.75">
      <c r="A37">
        <v>24801</v>
      </c>
      <c r="B37" t="s">
        <v>719</v>
      </c>
      <c r="C37" t="s">
        <v>393</v>
      </c>
      <c r="D37">
        <v>4</v>
      </c>
      <c r="E37">
        <v>1</v>
      </c>
      <c r="F37">
        <v>29.923</v>
      </c>
      <c r="G37">
        <v>0</v>
      </c>
      <c r="H37">
        <v>0</v>
      </c>
      <c r="I37">
        <v>0</v>
      </c>
      <c r="J37">
        <v>0</v>
      </c>
      <c r="K37">
        <v>0</v>
      </c>
      <c r="L37">
        <v>0</v>
      </c>
      <c r="M37">
        <v>0</v>
      </c>
      <c r="N37">
        <v>0</v>
      </c>
      <c r="O37">
        <v>0</v>
      </c>
      <c r="P37">
        <v>0</v>
      </c>
      <c r="Q37">
        <v>0</v>
      </c>
      <c r="R37">
        <v>0</v>
      </c>
      <c r="S37">
        <v>0</v>
      </c>
      <c r="T37">
        <v>31.7</v>
      </c>
      <c r="U37">
        <v>0</v>
      </c>
      <c r="V37">
        <v>0</v>
      </c>
      <c r="W37">
        <v>0</v>
      </c>
      <c r="X37">
        <v>0</v>
      </c>
      <c r="Y37">
        <v>0</v>
      </c>
      <c r="Z37">
        <v>0</v>
      </c>
      <c r="AA37">
        <v>0</v>
      </c>
      <c r="AB37">
        <v>0</v>
      </c>
      <c r="AC37">
        <v>0</v>
      </c>
      <c r="AD37">
        <v>0</v>
      </c>
      <c r="AE37">
        <v>0</v>
      </c>
      <c r="AF37">
        <v>0</v>
      </c>
      <c r="AG37">
        <v>0</v>
      </c>
      <c r="AH37">
        <v>0</v>
      </c>
      <c r="AI37">
        <v>29.923</v>
      </c>
      <c r="AJ37">
        <v>29.923</v>
      </c>
      <c r="AK37">
        <v>0</v>
      </c>
      <c r="AL37">
        <v>0</v>
      </c>
      <c r="AM37">
        <v>29.923</v>
      </c>
      <c r="AN37">
        <v>0</v>
      </c>
      <c r="AO37">
        <v>0</v>
      </c>
      <c r="AP37">
        <v>0</v>
      </c>
      <c r="AQ37">
        <v>0</v>
      </c>
      <c r="AR37">
        <v>0</v>
      </c>
      <c r="AS37">
        <v>0</v>
      </c>
      <c r="AT37">
        <v>0</v>
      </c>
      <c r="AU37">
        <v>0</v>
      </c>
      <c r="AV37">
        <v>0</v>
      </c>
      <c r="AW37">
        <v>881</v>
      </c>
      <c r="AX37">
        <v>0</v>
      </c>
      <c r="AY37">
        <v>881</v>
      </c>
      <c r="AZ37">
        <v>0</v>
      </c>
      <c r="BA37">
        <v>0</v>
      </c>
      <c r="BB37">
        <v>0</v>
      </c>
      <c r="BC37">
        <v>0</v>
      </c>
      <c r="BD37">
        <v>0</v>
      </c>
      <c r="BE37">
        <v>0</v>
      </c>
      <c r="BF37" s="113">
        <v>-5542</v>
      </c>
      <c r="BG37">
        <v>0</v>
      </c>
      <c r="BH37">
        <v>0</v>
      </c>
      <c r="BI37">
        <v>0</v>
      </c>
      <c r="BJ37">
        <v>0</v>
      </c>
      <c r="BK37">
        <v>29.322</v>
      </c>
      <c r="BL37">
        <v>3945</v>
      </c>
      <c r="BM37" s="113">
        <v>1609</v>
      </c>
      <c r="BN37">
        <v>0</v>
      </c>
      <c r="BO37" s="113">
        <v>311701</v>
      </c>
      <c r="BP37">
        <v>53.972</v>
      </c>
      <c r="BQ37">
        <v>5363</v>
      </c>
      <c r="BR37" s="113">
        <v>256522</v>
      </c>
      <c r="BS37">
        <v>5513</v>
      </c>
      <c r="BT37" s="113">
        <v>41015</v>
      </c>
      <c r="BU37">
        <v>0</v>
      </c>
      <c r="BV37" s="113">
        <v>5542</v>
      </c>
      <c r="BW37">
        <v>4625.0302734</v>
      </c>
      <c r="BX37">
        <v>4887.3251953</v>
      </c>
      <c r="BY37">
        <v>4887.3251953</v>
      </c>
      <c r="BZ37">
        <v>5931.625</v>
      </c>
      <c r="CA37">
        <v>0.0520361328</v>
      </c>
      <c r="CB37">
        <v>0.0413155273</v>
      </c>
      <c r="CC37">
        <v>0</v>
      </c>
      <c r="CD37">
        <v>0</v>
      </c>
      <c r="CE37">
        <v>0</v>
      </c>
      <c r="CF37">
        <v>177492.01488</v>
      </c>
      <c r="CG37">
        <v>0</v>
      </c>
      <c r="CH37">
        <v>0</v>
      </c>
      <c r="CI37">
        <v>0</v>
      </c>
      <c r="CJ37">
        <v>37606.5025</v>
      </c>
      <c r="CK37">
        <v>0</v>
      </c>
      <c r="CL37">
        <v>0</v>
      </c>
      <c r="CM37">
        <v>0</v>
      </c>
      <c r="CN37">
        <v>0</v>
      </c>
      <c r="CO37">
        <v>0</v>
      </c>
      <c r="CP37">
        <v>0</v>
      </c>
      <c r="CQ37">
        <v>0</v>
      </c>
      <c r="CR37" s="113">
        <v>215099</v>
      </c>
      <c r="CS37">
        <v>0.9731658002</v>
      </c>
      <c r="CT37">
        <v>209327</v>
      </c>
      <c r="CU37">
        <v>45.26</v>
      </c>
      <c r="CV37" s="113">
        <v>14124</v>
      </c>
      <c r="CW37" s="113">
        <v>5974</v>
      </c>
      <c r="CX37" s="113">
        <v>20098</v>
      </c>
      <c r="CY37">
        <v>235196.51738</v>
      </c>
      <c r="CZ37">
        <v>5229</v>
      </c>
      <c r="DA37">
        <v>829.278</v>
      </c>
      <c r="DB37">
        <v>5262</v>
      </c>
      <c r="DC37">
        <v>987.721</v>
      </c>
      <c r="DD37">
        <v>5199</v>
      </c>
      <c r="DE37">
        <v>2304.818</v>
      </c>
      <c r="DF37">
        <v>5092</v>
      </c>
      <c r="DG37">
        <v>1334.117</v>
      </c>
      <c r="DH37">
        <v>5111</v>
      </c>
      <c r="DI37">
        <v>591.372</v>
      </c>
      <c r="DJ37">
        <v>5121</v>
      </c>
      <c r="DK37">
        <v>332.793</v>
      </c>
      <c r="DL37">
        <v>5121</v>
      </c>
      <c r="DM37">
        <v>1346.994</v>
      </c>
      <c r="DN37">
        <v>5150</v>
      </c>
      <c r="DO37">
        <v>1417.459</v>
      </c>
      <c r="DP37">
        <v>5106</v>
      </c>
      <c r="DQ37">
        <v>668.851</v>
      </c>
      <c r="DR37">
        <v>0</v>
      </c>
      <c r="DS37">
        <v>4971</v>
      </c>
      <c r="DT37">
        <v>297537</v>
      </c>
      <c r="DU37">
        <v>5513</v>
      </c>
      <c r="DV37" s="113">
        <v>242729</v>
      </c>
      <c r="DW37" s="113">
        <v>5431</v>
      </c>
      <c r="DX37" s="113">
        <v>248160</v>
      </c>
      <c r="DY37">
        <v>0</v>
      </c>
      <c r="DZ37" s="113">
        <v>249769</v>
      </c>
      <c r="EA37" s="113">
        <v>265359</v>
      </c>
      <c r="EB37" s="113">
        <v>34670</v>
      </c>
      <c r="EC37">
        <v>0</v>
      </c>
      <c r="ED37" s="113">
        <v>34670</v>
      </c>
      <c r="EE37">
        <v>0</v>
      </c>
      <c r="EF37">
        <v>249769</v>
      </c>
      <c r="EG37">
        <v>5519</v>
      </c>
      <c r="EH37">
        <v>29128</v>
      </c>
      <c r="EI37" s="113">
        <v>264325</v>
      </c>
      <c r="EJ37" s="113">
        <v>270747</v>
      </c>
    </row>
    <row r="38" spans="1:140" ht="12.75">
      <c r="A38">
        <v>31803</v>
      </c>
      <c r="B38" t="s">
        <v>719</v>
      </c>
      <c r="C38" t="s">
        <v>110</v>
      </c>
      <c r="D38">
        <v>4</v>
      </c>
      <c r="E38">
        <v>1</v>
      </c>
      <c r="F38">
        <v>385.99</v>
      </c>
      <c r="G38">
        <v>0</v>
      </c>
      <c r="H38">
        <v>0</v>
      </c>
      <c r="I38">
        <v>0.049</v>
      </c>
      <c r="J38">
        <v>3</v>
      </c>
      <c r="K38">
        <v>0</v>
      </c>
      <c r="L38">
        <v>0</v>
      </c>
      <c r="M38">
        <v>0</v>
      </c>
      <c r="N38">
        <v>0</v>
      </c>
      <c r="O38">
        <v>0</v>
      </c>
      <c r="P38">
        <v>0</v>
      </c>
      <c r="Q38">
        <v>2.278</v>
      </c>
      <c r="R38">
        <v>2.034</v>
      </c>
      <c r="S38">
        <v>19.3</v>
      </c>
      <c r="T38">
        <v>254.8</v>
      </c>
      <c r="U38">
        <v>0</v>
      </c>
      <c r="V38">
        <v>0</v>
      </c>
      <c r="W38">
        <v>0</v>
      </c>
      <c r="X38">
        <v>0</v>
      </c>
      <c r="Y38">
        <v>0</v>
      </c>
      <c r="Z38">
        <v>0</v>
      </c>
      <c r="AA38">
        <v>0</v>
      </c>
      <c r="AB38">
        <v>0</v>
      </c>
      <c r="AC38">
        <v>0</v>
      </c>
      <c r="AD38">
        <v>0</v>
      </c>
      <c r="AE38">
        <v>0</v>
      </c>
      <c r="AF38">
        <v>27.574</v>
      </c>
      <c r="AG38">
        <v>27.574</v>
      </c>
      <c r="AH38">
        <v>0</v>
      </c>
      <c r="AI38">
        <v>385.99</v>
      </c>
      <c r="AJ38">
        <v>385.99</v>
      </c>
      <c r="AK38">
        <v>27.574</v>
      </c>
      <c r="AL38">
        <v>3.049</v>
      </c>
      <c r="AM38">
        <v>380.663</v>
      </c>
      <c r="AN38">
        <v>24.956</v>
      </c>
      <c r="AO38">
        <v>5.417</v>
      </c>
      <c r="AP38">
        <v>0</v>
      </c>
      <c r="AQ38">
        <v>0</v>
      </c>
      <c r="AR38">
        <v>0</v>
      </c>
      <c r="AS38" s="113">
        <v>6863</v>
      </c>
      <c r="AT38" s="113">
        <v>2708</v>
      </c>
      <c r="AU38">
        <v>0</v>
      </c>
      <c r="AV38">
        <v>0</v>
      </c>
      <c r="AW38" s="113">
        <v>11360</v>
      </c>
      <c r="AX38">
        <v>0</v>
      </c>
      <c r="AY38" s="113">
        <v>11360</v>
      </c>
      <c r="AZ38">
        <v>0</v>
      </c>
      <c r="BA38">
        <v>0</v>
      </c>
      <c r="BB38">
        <v>0</v>
      </c>
      <c r="BC38">
        <v>0</v>
      </c>
      <c r="BD38">
        <v>0</v>
      </c>
      <c r="BE38">
        <v>0</v>
      </c>
      <c r="BF38" s="113">
        <v>-60848</v>
      </c>
      <c r="BG38">
        <v>0</v>
      </c>
      <c r="BH38">
        <v>0</v>
      </c>
      <c r="BI38">
        <v>0</v>
      </c>
      <c r="BJ38">
        <v>0</v>
      </c>
      <c r="BK38">
        <v>357.129</v>
      </c>
      <c r="BL38">
        <v>3945</v>
      </c>
      <c r="BM38" s="113">
        <v>8563</v>
      </c>
      <c r="BN38">
        <v>0</v>
      </c>
      <c r="BO38" s="113">
        <v>2820650</v>
      </c>
      <c r="BP38">
        <v>506.888</v>
      </c>
      <c r="BQ38">
        <v>5090</v>
      </c>
      <c r="BR38" s="113">
        <v>2412101</v>
      </c>
      <c r="BS38">
        <v>5227</v>
      </c>
      <c r="BT38" s="113">
        <v>237348</v>
      </c>
      <c r="BU38">
        <v>0</v>
      </c>
      <c r="BV38" s="113">
        <v>60848</v>
      </c>
      <c r="BW38">
        <v>4625.0302734</v>
      </c>
      <c r="BX38">
        <v>4887.3251953</v>
      </c>
      <c r="BY38">
        <v>4887.3251953</v>
      </c>
      <c r="BZ38">
        <v>5931.625</v>
      </c>
      <c r="CA38">
        <v>0.0520361328</v>
      </c>
      <c r="CB38">
        <v>0.0413155273</v>
      </c>
      <c r="CC38">
        <v>9.245</v>
      </c>
      <c r="CD38">
        <v>0</v>
      </c>
      <c r="CE38">
        <v>0</v>
      </c>
      <c r="CF38">
        <v>2257950.1674</v>
      </c>
      <c r="CG38">
        <v>13271.417775</v>
      </c>
      <c r="CH38">
        <v>18242</v>
      </c>
      <c r="CI38">
        <v>13737.287603</v>
      </c>
      <c r="CJ38">
        <v>302275.61</v>
      </c>
      <c r="CK38">
        <v>0</v>
      </c>
      <c r="CL38">
        <v>0</v>
      </c>
      <c r="CM38">
        <v>16355.862775</v>
      </c>
      <c r="CN38">
        <v>54837.873125</v>
      </c>
      <c r="CO38">
        <v>0</v>
      </c>
      <c r="CP38">
        <v>0</v>
      </c>
      <c r="CQ38">
        <v>0</v>
      </c>
      <c r="CR38" s="113">
        <v>2683533</v>
      </c>
      <c r="CS38">
        <v>0.9731658002</v>
      </c>
      <c r="CT38">
        <v>2604844</v>
      </c>
      <c r="CU38">
        <v>563.206</v>
      </c>
      <c r="CV38" s="113">
        <v>175754</v>
      </c>
      <c r="CW38" s="113">
        <v>74345</v>
      </c>
      <c r="CX38" s="113">
        <v>250099</v>
      </c>
      <c r="CY38">
        <v>2933632.2187</v>
      </c>
      <c r="CZ38">
        <v>5229</v>
      </c>
      <c r="DA38">
        <v>829.278</v>
      </c>
      <c r="DB38">
        <v>5262</v>
      </c>
      <c r="DC38">
        <v>987.721</v>
      </c>
      <c r="DD38">
        <v>5199</v>
      </c>
      <c r="DE38">
        <v>2304.818</v>
      </c>
      <c r="DF38">
        <v>5092</v>
      </c>
      <c r="DG38">
        <v>1334.117</v>
      </c>
      <c r="DH38">
        <v>5111</v>
      </c>
      <c r="DI38">
        <v>591.372</v>
      </c>
      <c r="DJ38">
        <v>5121</v>
      </c>
      <c r="DK38">
        <v>332.793</v>
      </c>
      <c r="DL38">
        <v>5121</v>
      </c>
      <c r="DM38">
        <v>1346.994</v>
      </c>
      <c r="DN38">
        <v>5150</v>
      </c>
      <c r="DO38">
        <v>1417.459</v>
      </c>
      <c r="DP38">
        <v>5106</v>
      </c>
      <c r="DQ38">
        <v>668.851</v>
      </c>
      <c r="DR38">
        <v>0</v>
      </c>
      <c r="DS38">
        <v>4971</v>
      </c>
      <c r="DT38">
        <v>2649449</v>
      </c>
      <c r="DU38">
        <v>5227</v>
      </c>
      <c r="DV38" s="113">
        <v>2866719</v>
      </c>
      <c r="DW38" s="113">
        <v>67585</v>
      </c>
      <c r="DX38" s="113">
        <v>2934304</v>
      </c>
      <c r="DY38">
        <v>0</v>
      </c>
      <c r="DZ38" s="113">
        <v>2942867</v>
      </c>
      <c r="EA38" s="113">
        <v>3141000</v>
      </c>
      <c r="EB38" s="113">
        <v>259334</v>
      </c>
      <c r="EC38">
        <v>0</v>
      </c>
      <c r="ED38" s="113">
        <v>259334</v>
      </c>
      <c r="EE38">
        <v>0</v>
      </c>
      <c r="EF38">
        <v>2942867</v>
      </c>
      <c r="EG38">
        <v>5225</v>
      </c>
      <c r="EH38">
        <v>201194</v>
      </c>
      <c r="EI38" s="113">
        <v>3134826</v>
      </c>
      <c r="EJ38" s="113">
        <v>3207034</v>
      </c>
    </row>
    <row r="39" spans="1:140" ht="12.75">
      <c r="A39">
        <v>46802</v>
      </c>
      <c r="B39" t="s">
        <v>719</v>
      </c>
      <c r="C39" t="s">
        <v>394</v>
      </c>
      <c r="D39">
        <v>4</v>
      </c>
      <c r="E39">
        <v>1</v>
      </c>
      <c r="F39">
        <v>243.636</v>
      </c>
      <c r="G39">
        <v>0</v>
      </c>
      <c r="H39">
        <v>5.627</v>
      </c>
      <c r="I39">
        <v>0.131</v>
      </c>
      <c r="J39">
        <v>0</v>
      </c>
      <c r="K39">
        <v>0</v>
      </c>
      <c r="L39">
        <v>0</v>
      </c>
      <c r="M39">
        <v>0</v>
      </c>
      <c r="N39">
        <v>0</v>
      </c>
      <c r="O39">
        <v>0</v>
      </c>
      <c r="P39">
        <v>119.749</v>
      </c>
      <c r="Q39">
        <v>0</v>
      </c>
      <c r="R39">
        <v>0</v>
      </c>
      <c r="S39">
        <v>0</v>
      </c>
      <c r="T39">
        <v>295.7</v>
      </c>
      <c r="U39">
        <v>0</v>
      </c>
      <c r="V39">
        <v>0</v>
      </c>
      <c r="W39">
        <v>0</v>
      </c>
      <c r="X39">
        <v>0</v>
      </c>
      <c r="Y39">
        <v>0</v>
      </c>
      <c r="Z39">
        <v>0</v>
      </c>
      <c r="AA39">
        <v>0</v>
      </c>
      <c r="AB39">
        <v>0</v>
      </c>
      <c r="AC39">
        <v>0</v>
      </c>
      <c r="AD39">
        <v>0</v>
      </c>
      <c r="AE39">
        <v>0</v>
      </c>
      <c r="AF39">
        <v>2.227</v>
      </c>
      <c r="AG39">
        <v>2.227</v>
      </c>
      <c r="AH39">
        <v>0</v>
      </c>
      <c r="AI39">
        <v>243.636</v>
      </c>
      <c r="AJ39">
        <v>243.636</v>
      </c>
      <c r="AK39">
        <v>2.227</v>
      </c>
      <c r="AL39">
        <v>125.507</v>
      </c>
      <c r="AM39">
        <v>118.129</v>
      </c>
      <c r="AN39">
        <v>123.665</v>
      </c>
      <c r="AO39">
        <v>0</v>
      </c>
      <c r="AP39">
        <v>0</v>
      </c>
      <c r="AQ39">
        <v>0</v>
      </c>
      <c r="AR39">
        <v>0</v>
      </c>
      <c r="AS39" s="113">
        <v>34008</v>
      </c>
      <c r="AT39">
        <v>0</v>
      </c>
      <c r="AU39">
        <v>0</v>
      </c>
      <c r="AV39">
        <v>0</v>
      </c>
      <c r="AW39" s="113">
        <v>7170</v>
      </c>
      <c r="AX39">
        <v>0</v>
      </c>
      <c r="AY39" s="113">
        <v>7170</v>
      </c>
      <c r="AZ39">
        <v>0</v>
      </c>
      <c r="BA39">
        <v>0</v>
      </c>
      <c r="BB39">
        <v>0</v>
      </c>
      <c r="BC39">
        <v>0</v>
      </c>
      <c r="BD39">
        <v>0</v>
      </c>
      <c r="BE39">
        <v>0</v>
      </c>
      <c r="BF39" s="113">
        <v>-129615</v>
      </c>
      <c r="BG39">
        <v>0</v>
      </c>
      <c r="BH39">
        <v>0</v>
      </c>
      <c r="BI39">
        <v>0</v>
      </c>
      <c r="BJ39">
        <v>0</v>
      </c>
      <c r="BK39">
        <v>324.068</v>
      </c>
      <c r="BL39">
        <v>3945</v>
      </c>
      <c r="BM39" s="113">
        <v>26007</v>
      </c>
      <c r="BN39">
        <v>0</v>
      </c>
      <c r="BO39" s="113">
        <v>5813962</v>
      </c>
      <c r="BP39">
        <v>1046.384</v>
      </c>
      <c r="BQ39">
        <v>5091</v>
      </c>
      <c r="BR39" s="113">
        <v>5015102</v>
      </c>
      <c r="BS39">
        <v>5236</v>
      </c>
      <c r="BT39" s="113">
        <v>463612</v>
      </c>
      <c r="BU39">
        <v>0</v>
      </c>
      <c r="BV39" s="113">
        <v>129615</v>
      </c>
      <c r="BW39">
        <v>4625.0302734</v>
      </c>
      <c r="BX39">
        <v>4887.3251953</v>
      </c>
      <c r="BY39">
        <v>4887.3251953</v>
      </c>
      <c r="BZ39">
        <v>5931.625</v>
      </c>
      <c r="CA39">
        <v>0.0520361328</v>
      </c>
      <c r="CB39">
        <v>0.0413155273</v>
      </c>
      <c r="CC39">
        <v>496.532</v>
      </c>
      <c r="CD39">
        <v>0</v>
      </c>
      <c r="CE39">
        <v>0</v>
      </c>
      <c r="CF39">
        <v>700696.92963</v>
      </c>
      <c r="CG39">
        <v>0</v>
      </c>
      <c r="CH39">
        <v>0</v>
      </c>
      <c r="CI39">
        <v>0</v>
      </c>
      <c r="CJ39">
        <v>350796.3025</v>
      </c>
      <c r="CK39">
        <v>0</v>
      </c>
      <c r="CL39">
        <v>0</v>
      </c>
      <c r="CM39">
        <v>1320.9728875</v>
      </c>
      <c r="CN39">
        <v>2945241.6245</v>
      </c>
      <c r="CO39">
        <v>0</v>
      </c>
      <c r="CP39">
        <v>2841224.6485</v>
      </c>
      <c r="CQ39">
        <v>0</v>
      </c>
      <c r="CR39" s="113">
        <v>4032064</v>
      </c>
      <c r="CS39">
        <v>0.9731658002</v>
      </c>
      <c r="CT39">
        <v>3890771</v>
      </c>
      <c r="CU39">
        <v>841.242</v>
      </c>
      <c r="CV39" s="113">
        <v>262519</v>
      </c>
      <c r="CW39" s="113">
        <v>111047</v>
      </c>
      <c r="CX39" s="113">
        <v>373566</v>
      </c>
      <c r="CY39">
        <v>4405629.8295</v>
      </c>
      <c r="CZ39">
        <v>5229</v>
      </c>
      <c r="DA39">
        <v>829.278</v>
      </c>
      <c r="DB39">
        <v>5262</v>
      </c>
      <c r="DC39">
        <v>987.721</v>
      </c>
      <c r="DD39">
        <v>5199</v>
      </c>
      <c r="DE39">
        <v>2304.818</v>
      </c>
      <c r="DF39">
        <v>5092</v>
      </c>
      <c r="DG39">
        <v>1334.117</v>
      </c>
      <c r="DH39">
        <v>5111</v>
      </c>
      <c r="DI39">
        <v>591.372</v>
      </c>
      <c r="DJ39">
        <v>5121</v>
      </c>
      <c r="DK39">
        <v>332.793</v>
      </c>
      <c r="DL39">
        <v>5121</v>
      </c>
      <c r="DM39">
        <v>1346.994</v>
      </c>
      <c r="DN39">
        <v>5150</v>
      </c>
      <c r="DO39">
        <v>1417.459</v>
      </c>
      <c r="DP39">
        <v>5106</v>
      </c>
      <c r="DQ39">
        <v>668.851</v>
      </c>
      <c r="DR39">
        <v>0</v>
      </c>
      <c r="DS39">
        <v>4971</v>
      </c>
      <c r="DT39">
        <v>5478714</v>
      </c>
      <c r="DU39">
        <v>5236</v>
      </c>
      <c r="DV39" s="113">
        <v>4282763</v>
      </c>
      <c r="DW39" s="113">
        <v>100949</v>
      </c>
      <c r="DX39" s="113">
        <v>4383712</v>
      </c>
      <c r="DY39">
        <v>0</v>
      </c>
      <c r="DZ39" s="113">
        <v>4409719</v>
      </c>
      <c r="EA39" s="113">
        <v>4699178</v>
      </c>
      <c r="EB39" s="113">
        <v>377655</v>
      </c>
      <c r="EC39">
        <v>0</v>
      </c>
      <c r="ED39" s="113">
        <v>377655</v>
      </c>
      <c r="EE39">
        <v>0</v>
      </c>
      <c r="EF39">
        <v>4409719</v>
      </c>
      <c r="EG39">
        <v>5242</v>
      </c>
      <c r="EH39">
        <v>248040</v>
      </c>
      <c r="EI39" s="113">
        <v>4653670</v>
      </c>
      <c r="EJ39" s="113">
        <v>4790455</v>
      </c>
    </row>
    <row r="40" spans="1:140" ht="12.75">
      <c r="A40">
        <v>57802</v>
      </c>
      <c r="B40" t="s">
        <v>719</v>
      </c>
      <c r="C40" t="s">
        <v>111</v>
      </c>
      <c r="D40">
        <v>4</v>
      </c>
      <c r="E40">
        <v>1</v>
      </c>
      <c r="F40">
        <v>510.806</v>
      </c>
      <c r="G40">
        <v>0</v>
      </c>
      <c r="H40">
        <v>0</v>
      </c>
      <c r="I40">
        <v>0.317</v>
      </c>
      <c r="J40">
        <v>4.897</v>
      </c>
      <c r="K40">
        <v>0</v>
      </c>
      <c r="L40">
        <v>0</v>
      </c>
      <c r="M40">
        <v>0</v>
      </c>
      <c r="N40">
        <v>0</v>
      </c>
      <c r="O40">
        <v>0</v>
      </c>
      <c r="P40">
        <v>0</v>
      </c>
      <c r="Q40">
        <v>0</v>
      </c>
      <c r="R40">
        <v>36.741</v>
      </c>
      <c r="S40">
        <v>0</v>
      </c>
      <c r="T40">
        <v>342</v>
      </c>
      <c r="U40">
        <v>0</v>
      </c>
      <c r="V40">
        <v>0</v>
      </c>
      <c r="W40">
        <v>0</v>
      </c>
      <c r="X40">
        <v>0</v>
      </c>
      <c r="Y40">
        <v>0</v>
      </c>
      <c r="Z40">
        <v>0</v>
      </c>
      <c r="AA40">
        <v>0</v>
      </c>
      <c r="AB40">
        <v>0</v>
      </c>
      <c r="AC40">
        <v>0</v>
      </c>
      <c r="AD40">
        <v>0</v>
      </c>
      <c r="AE40">
        <v>0</v>
      </c>
      <c r="AF40">
        <v>132.729</v>
      </c>
      <c r="AG40">
        <v>132.729</v>
      </c>
      <c r="AH40">
        <v>0</v>
      </c>
      <c r="AI40">
        <v>510.806</v>
      </c>
      <c r="AJ40">
        <v>510.806</v>
      </c>
      <c r="AK40">
        <v>132.729</v>
      </c>
      <c r="AL40">
        <v>5.214</v>
      </c>
      <c r="AM40">
        <v>505.592</v>
      </c>
      <c r="AN40">
        <v>156.323</v>
      </c>
      <c r="AO40">
        <v>0</v>
      </c>
      <c r="AP40">
        <v>0</v>
      </c>
      <c r="AQ40">
        <v>0</v>
      </c>
      <c r="AR40">
        <v>0</v>
      </c>
      <c r="AS40" s="113">
        <v>42989</v>
      </c>
      <c r="AT40">
        <v>0</v>
      </c>
      <c r="AU40">
        <v>0</v>
      </c>
      <c r="AV40">
        <v>0</v>
      </c>
      <c r="AW40" s="113">
        <v>15033</v>
      </c>
      <c r="AX40">
        <v>0</v>
      </c>
      <c r="AY40" s="113">
        <v>15033</v>
      </c>
      <c r="AZ40">
        <v>0</v>
      </c>
      <c r="BA40" s="113">
        <v>91488</v>
      </c>
      <c r="BB40">
        <v>0</v>
      </c>
      <c r="BC40">
        <v>0</v>
      </c>
      <c r="BD40">
        <v>0</v>
      </c>
      <c r="BE40" s="113">
        <v>91488</v>
      </c>
      <c r="BF40" s="113">
        <v>-82082</v>
      </c>
      <c r="BG40">
        <v>0</v>
      </c>
      <c r="BH40">
        <v>0</v>
      </c>
      <c r="BI40">
        <v>0</v>
      </c>
      <c r="BJ40">
        <v>0</v>
      </c>
      <c r="BK40">
        <v>436.494</v>
      </c>
      <c r="BL40">
        <v>3945</v>
      </c>
      <c r="BM40" s="113">
        <v>15527</v>
      </c>
      <c r="BN40">
        <v>0</v>
      </c>
      <c r="BO40" s="113">
        <v>4054263</v>
      </c>
      <c r="BP40">
        <v>697.88</v>
      </c>
      <c r="BQ40">
        <v>5360</v>
      </c>
      <c r="BR40" s="113">
        <v>3349970</v>
      </c>
      <c r="BS40">
        <v>5502</v>
      </c>
      <c r="BT40" s="113">
        <v>489939</v>
      </c>
      <c r="BU40">
        <v>0</v>
      </c>
      <c r="BV40" s="113">
        <v>82082</v>
      </c>
      <c r="BW40">
        <v>4625.0302734</v>
      </c>
      <c r="BX40">
        <v>4887.3251953</v>
      </c>
      <c r="BY40">
        <v>4887.3251953</v>
      </c>
      <c r="BZ40">
        <v>5931.625</v>
      </c>
      <c r="CA40">
        <v>0.0520361328</v>
      </c>
      <c r="CB40">
        <v>0.0413155273</v>
      </c>
      <c r="CC40">
        <v>16.276</v>
      </c>
      <c r="CD40">
        <v>0</v>
      </c>
      <c r="CE40">
        <v>0</v>
      </c>
      <c r="CF40">
        <v>2998982.147</v>
      </c>
      <c r="CG40">
        <v>239727.21754</v>
      </c>
      <c r="CH40">
        <v>0</v>
      </c>
      <c r="CI40">
        <v>0</v>
      </c>
      <c r="CJ40">
        <v>405723.15</v>
      </c>
      <c r="CK40">
        <v>0</v>
      </c>
      <c r="CL40">
        <v>0</v>
      </c>
      <c r="CM40">
        <v>78729.865463</v>
      </c>
      <c r="CN40">
        <v>96543.1285</v>
      </c>
      <c r="CO40">
        <v>0</v>
      </c>
      <c r="CP40">
        <v>0</v>
      </c>
      <c r="CQ40">
        <v>0</v>
      </c>
      <c r="CR40" s="113">
        <v>3954183</v>
      </c>
      <c r="CS40">
        <v>0.9731658002</v>
      </c>
      <c r="CT40">
        <v>3717207</v>
      </c>
      <c r="CU40">
        <v>803.715</v>
      </c>
      <c r="CV40" s="113">
        <v>250808</v>
      </c>
      <c r="CW40" s="113">
        <v>106093</v>
      </c>
      <c r="CX40" s="113">
        <v>356901</v>
      </c>
      <c r="CY40">
        <v>4311083.5085</v>
      </c>
      <c r="CZ40">
        <v>5229</v>
      </c>
      <c r="DA40">
        <v>829.278</v>
      </c>
      <c r="DB40">
        <v>5262</v>
      </c>
      <c r="DC40">
        <v>987.721</v>
      </c>
      <c r="DD40">
        <v>5199</v>
      </c>
      <c r="DE40">
        <v>2304.818</v>
      </c>
      <c r="DF40">
        <v>5092</v>
      </c>
      <c r="DG40">
        <v>1334.117</v>
      </c>
      <c r="DH40">
        <v>5111</v>
      </c>
      <c r="DI40">
        <v>591.372</v>
      </c>
      <c r="DJ40">
        <v>5121</v>
      </c>
      <c r="DK40">
        <v>332.793</v>
      </c>
      <c r="DL40">
        <v>5121</v>
      </c>
      <c r="DM40">
        <v>1346.994</v>
      </c>
      <c r="DN40">
        <v>5150</v>
      </c>
      <c r="DO40">
        <v>1417.459</v>
      </c>
      <c r="DP40">
        <v>5106</v>
      </c>
      <c r="DQ40">
        <v>668.851</v>
      </c>
      <c r="DR40">
        <v>0</v>
      </c>
      <c r="DS40">
        <v>4971</v>
      </c>
      <c r="DT40">
        <v>3839909</v>
      </c>
      <c r="DU40">
        <v>5502</v>
      </c>
      <c r="DV40" s="113">
        <v>4307912</v>
      </c>
      <c r="DW40" s="113">
        <v>96446</v>
      </c>
      <c r="DX40" s="113">
        <v>4404358</v>
      </c>
      <c r="DY40" s="113">
        <v>91488</v>
      </c>
      <c r="DZ40" s="113">
        <v>4511373</v>
      </c>
      <c r="EA40" s="113">
        <v>4703340</v>
      </c>
      <c r="EB40" s="113">
        <v>557190</v>
      </c>
      <c r="EC40">
        <v>0</v>
      </c>
      <c r="ED40" s="113">
        <v>557190</v>
      </c>
      <c r="EE40">
        <v>0</v>
      </c>
      <c r="EF40">
        <v>4511373</v>
      </c>
      <c r="EG40">
        <v>5613</v>
      </c>
      <c r="EH40">
        <v>475108</v>
      </c>
      <c r="EI40" s="113">
        <v>4786192</v>
      </c>
      <c r="EJ40" s="113">
        <v>4883307</v>
      </c>
    </row>
    <row r="41" spans="1:140" ht="12.75">
      <c r="A41">
        <v>57803</v>
      </c>
      <c r="B41" t="s">
        <v>719</v>
      </c>
      <c r="C41" t="s">
        <v>112</v>
      </c>
      <c r="D41">
        <v>4</v>
      </c>
      <c r="E41">
        <v>1</v>
      </c>
      <c r="F41">
        <v>1319.731</v>
      </c>
      <c r="G41">
        <v>0</v>
      </c>
      <c r="H41">
        <v>0</v>
      </c>
      <c r="I41">
        <v>0.759</v>
      </c>
      <c r="J41">
        <v>10.996</v>
      </c>
      <c r="K41">
        <v>0</v>
      </c>
      <c r="L41">
        <v>0</v>
      </c>
      <c r="M41">
        <v>0</v>
      </c>
      <c r="N41">
        <v>0</v>
      </c>
      <c r="O41">
        <v>0</v>
      </c>
      <c r="P41">
        <v>0</v>
      </c>
      <c r="Q41">
        <v>0</v>
      </c>
      <c r="R41">
        <v>19.596</v>
      </c>
      <c r="S41">
        <v>0</v>
      </c>
      <c r="T41">
        <v>51.8</v>
      </c>
      <c r="U41">
        <v>0</v>
      </c>
      <c r="V41">
        <v>0</v>
      </c>
      <c r="W41">
        <v>0</v>
      </c>
      <c r="X41">
        <v>0</v>
      </c>
      <c r="Y41">
        <v>0</v>
      </c>
      <c r="Z41">
        <v>0</v>
      </c>
      <c r="AA41">
        <v>0</v>
      </c>
      <c r="AB41">
        <v>0</v>
      </c>
      <c r="AC41">
        <v>0</v>
      </c>
      <c r="AD41">
        <v>0</v>
      </c>
      <c r="AE41">
        <v>0</v>
      </c>
      <c r="AF41">
        <v>33.989</v>
      </c>
      <c r="AG41">
        <v>33.989</v>
      </c>
      <c r="AH41">
        <v>0</v>
      </c>
      <c r="AI41">
        <v>1319.731</v>
      </c>
      <c r="AJ41">
        <v>1319.731</v>
      </c>
      <c r="AK41">
        <v>33.989</v>
      </c>
      <c r="AL41">
        <v>11.755</v>
      </c>
      <c r="AM41">
        <v>1307.976</v>
      </c>
      <c r="AN41">
        <v>395.019</v>
      </c>
      <c r="AO41">
        <v>16.75</v>
      </c>
      <c r="AP41">
        <v>1</v>
      </c>
      <c r="AQ41">
        <v>0</v>
      </c>
      <c r="AR41">
        <v>0</v>
      </c>
      <c r="AS41" s="113">
        <v>108630</v>
      </c>
      <c r="AT41" s="113">
        <v>8625</v>
      </c>
      <c r="AU41">
        <v>0</v>
      </c>
      <c r="AV41">
        <v>0</v>
      </c>
      <c r="AW41" s="113">
        <v>38840</v>
      </c>
      <c r="AX41">
        <v>0</v>
      </c>
      <c r="AY41" s="113">
        <v>38840</v>
      </c>
      <c r="AZ41">
        <v>0</v>
      </c>
      <c r="BA41">
        <v>0</v>
      </c>
      <c r="BB41">
        <v>0</v>
      </c>
      <c r="BC41">
        <v>0</v>
      </c>
      <c r="BD41">
        <v>0</v>
      </c>
      <c r="BE41">
        <v>0</v>
      </c>
      <c r="BF41" s="113">
        <v>-200500</v>
      </c>
      <c r="BG41">
        <v>0</v>
      </c>
      <c r="BH41">
        <v>0</v>
      </c>
      <c r="BI41">
        <v>0</v>
      </c>
      <c r="BJ41">
        <v>0</v>
      </c>
      <c r="BK41" s="168">
        <v>1294.707</v>
      </c>
      <c r="BL41">
        <v>3945</v>
      </c>
      <c r="BM41" s="113">
        <v>35199</v>
      </c>
      <c r="BN41">
        <v>0</v>
      </c>
      <c r="BO41" s="113">
        <v>9735037</v>
      </c>
      <c r="BP41">
        <v>1673.801</v>
      </c>
      <c r="BQ41">
        <v>5360</v>
      </c>
      <c r="BR41" s="113">
        <v>8060237</v>
      </c>
      <c r="BS41">
        <v>5501</v>
      </c>
      <c r="BT41" s="113">
        <v>1147391</v>
      </c>
      <c r="BU41">
        <v>0</v>
      </c>
      <c r="BV41" s="113">
        <v>200500</v>
      </c>
      <c r="BW41">
        <v>4625.0302734</v>
      </c>
      <c r="BX41">
        <v>4887.3251953</v>
      </c>
      <c r="BY41">
        <v>4887.3251953</v>
      </c>
      <c r="BZ41">
        <v>5931.625</v>
      </c>
      <c r="CA41">
        <v>0.0520361328</v>
      </c>
      <c r="CB41">
        <v>0.0413155273</v>
      </c>
      <c r="CC41">
        <v>36.783</v>
      </c>
      <c r="CD41">
        <v>0</v>
      </c>
      <c r="CE41">
        <v>0</v>
      </c>
      <c r="CF41">
        <v>7758423.141</v>
      </c>
      <c r="CG41">
        <v>127859.73585</v>
      </c>
      <c r="CH41">
        <v>0</v>
      </c>
      <c r="CI41">
        <v>0</v>
      </c>
      <c r="CJ41">
        <v>61451.635</v>
      </c>
      <c r="CK41">
        <v>0</v>
      </c>
      <c r="CL41">
        <v>0</v>
      </c>
      <c r="CM41">
        <v>20161.000213</v>
      </c>
      <c r="CN41">
        <v>218182.96238</v>
      </c>
      <c r="CO41">
        <v>0</v>
      </c>
      <c r="CP41">
        <v>0</v>
      </c>
      <c r="CQ41">
        <v>0</v>
      </c>
      <c r="CR41" s="113">
        <v>8294708</v>
      </c>
      <c r="CS41">
        <v>0.9731658002</v>
      </c>
      <c r="CT41">
        <v>7966412</v>
      </c>
      <c r="CU41">
        <v>1722.456</v>
      </c>
      <c r="CV41" s="113">
        <v>537511</v>
      </c>
      <c r="CW41" s="113">
        <v>227370</v>
      </c>
      <c r="CX41" s="113">
        <v>764881</v>
      </c>
      <c r="CY41">
        <v>9059589.4744</v>
      </c>
      <c r="CZ41">
        <v>5229</v>
      </c>
      <c r="DA41">
        <v>829.278</v>
      </c>
      <c r="DB41">
        <v>5262</v>
      </c>
      <c r="DC41">
        <v>987.721</v>
      </c>
      <c r="DD41">
        <v>5199</v>
      </c>
      <c r="DE41">
        <v>2304.818</v>
      </c>
      <c r="DF41">
        <v>5092</v>
      </c>
      <c r="DG41">
        <v>1334.117</v>
      </c>
      <c r="DH41">
        <v>5111</v>
      </c>
      <c r="DI41">
        <v>591.372</v>
      </c>
      <c r="DJ41">
        <v>5121</v>
      </c>
      <c r="DK41">
        <v>332.793</v>
      </c>
      <c r="DL41">
        <v>5121</v>
      </c>
      <c r="DM41">
        <v>1346.994</v>
      </c>
      <c r="DN41">
        <v>5150</v>
      </c>
      <c r="DO41">
        <v>1417.459</v>
      </c>
      <c r="DP41">
        <v>5106</v>
      </c>
      <c r="DQ41">
        <v>668.851</v>
      </c>
      <c r="DR41">
        <v>0</v>
      </c>
      <c r="DS41">
        <v>4971</v>
      </c>
      <c r="DT41">
        <v>9207628</v>
      </c>
      <c r="DU41">
        <v>5501</v>
      </c>
      <c r="DV41" s="113">
        <v>9232364</v>
      </c>
      <c r="DW41" s="113">
        <v>206695</v>
      </c>
      <c r="DX41" s="113">
        <v>9439059</v>
      </c>
      <c r="DY41">
        <v>0</v>
      </c>
      <c r="DZ41" s="113">
        <v>9474258</v>
      </c>
      <c r="EA41" s="113">
        <v>10078090</v>
      </c>
      <c r="EB41" s="113">
        <v>1179550</v>
      </c>
      <c r="EC41">
        <v>0</v>
      </c>
      <c r="ED41" s="113">
        <v>1179550</v>
      </c>
      <c r="EE41">
        <v>0</v>
      </c>
      <c r="EF41">
        <v>9474258</v>
      </c>
      <c r="EG41">
        <v>5500</v>
      </c>
      <c r="EH41">
        <v>987675</v>
      </c>
      <c r="EI41" s="113">
        <v>10047264</v>
      </c>
      <c r="EJ41" s="113">
        <v>10286604</v>
      </c>
    </row>
    <row r="42" spans="1:140" ht="12.75">
      <c r="A42">
        <v>57804</v>
      </c>
      <c r="B42" t="s">
        <v>719</v>
      </c>
      <c r="C42" t="s">
        <v>395</v>
      </c>
      <c r="D42">
        <v>4</v>
      </c>
      <c r="E42">
        <v>1</v>
      </c>
      <c r="F42">
        <v>1627.722</v>
      </c>
      <c r="G42">
        <v>0</v>
      </c>
      <c r="H42">
        <v>0</v>
      </c>
      <c r="I42">
        <v>0.026</v>
      </c>
      <c r="J42">
        <v>0.378</v>
      </c>
      <c r="K42">
        <v>0</v>
      </c>
      <c r="L42">
        <v>0</v>
      </c>
      <c r="M42">
        <v>0</v>
      </c>
      <c r="N42">
        <v>0</v>
      </c>
      <c r="O42">
        <v>0</v>
      </c>
      <c r="P42">
        <v>0</v>
      </c>
      <c r="Q42">
        <v>86.654</v>
      </c>
      <c r="R42">
        <v>214.949</v>
      </c>
      <c r="S42">
        <v>0</v>
      </c>
      <c r="T42">
        <v>1700.5</v>
      </c>
      <c r="U42">
        <v>0</v>
      </c>
      <c r="V42">
        <v>0</v>
      </c>
      <c r="W42">
        <v>0</v>
      </c>
      <c r="X42">
        <v>0</v>
      </c>
      <c r="Y42">
        <v>0</v>
      </c>
      <c r="Z42">
        <v>0</v>
      </c>
      <c r="AA42">
        <v>0</v>
      </c>
      <c r="AB42">
        <v>0</v>
      </c>
      <c r="AC42">
        <v>0</v>
      </c>
      <c r="AD42">
        <v>0</v>
      </c>
      <c r="AE42">
        <v>0</v>
      </c>
      <c r="AF42">
        <v>238.317</v>
      </c>
      <c r="AG42">
        <v>238.317</v>
      </c>
      <c r="AH42">
        <v>0</v>
      </c>
      <c r="AI42">
        <v>1627.722</v>
      </c>
      <c r="AJ42">
        <v>1627.722</v>
      </c>
      <c r="AK42">
        <v>238.317</v>
      </c>
      <c r="AL42">
        <v>0.404</v>
      </c>
      <c r="AM42">
        <v>1540.664</v>
      </c>
      <c r="AN42">
        <v>1627.717</v>
      </c>
      <c r="AO42">
        <v>59</v>
      </c>
      <c r="AP42">
        <v>0</v>
      </c>
      <c r="AQ42">
        <v>94</v>
      </c>
      <c r="AR42">
        <v>0</v>
      </c>
      <c r="AS42" s="113">
        <v>447622</v>
      </c>
      <c r="AT42">
        <v>0</v>
      </c>
      <c r="AU42">
        <v>0</v>
      </c>
      <c r="AV42">
        <v>0</v>
      </c>
      <c r="AW42" s="113">
        <v>47904</v>
      </c>
      <c r="AX42">
        <v>0</v>
      </c>
      <c r="AY42" s="113">
        <v>47904</v>
      </c>
      <c r="AZ42">
        <v>0</v>
      </c>
      <c r="BA42" s="113">
        <v>442660</v>
      </c>
      <c r="BB42">
        <v>0</v>
      </c>
      <c r="BC42">
        <v>0</v>
      </c>
      <c r="BD42">
        <v>0</v>
      </c>
      <c r="BE42" s="113">
        <v>442660</v>
      </c>
      <c r="BF42" s="113">
        <v>-349383</v>
      </c>
      <c r="BG42">
        <v>0</v>
      </c>
      <c r="BH42">
        <v>0</v>
      </c>
      <c r="BI42">
        <v>0</v>
      </c>
      <c r="BJ42">
        <v>3.458</v>
      </c>
      <c r="BK42" s="168">
        <v>1689.588</v>
      </c>
      <c r="BL42">
        <v>3945</v>
      </c>
      <c r="BM42" s="113">
        <v>64453</v>
      </c>
      <c r="BN42" s="113">
        <v>413599</v>
      </c>
      <c r="BO42" s="113">
        <v>17048317</v>
      </c>
      <c r="BP42">
        <v>2885.863</v>
      </c>
      <c r="BQ42">
        <v>5467</v>
      </c>
      <c r="BR42" s="113">
        <v>14590075</v>
      </c>
      <c r="BS42">
        <v>5609</v>
      </c>
      <c r="BT42" s="113">
        <v>1597695</v>
      </c>
      <c r="BU42">
        <v>0</v>
      </c>
      <c r="BV42" s="113">
        <v>349383</v>
      </c>
      <c r="BW42">
        <v>4625.0302734</v>
      </c>
      <c r="BX42">
        <v>4887.3251953</v>
      </c>
      <c r="BY42">
        <v>4887.3251953</v>
      </c>
      <c r="BZ42">
        <v>5931.625</v>
      </c>
      <c r="CA42">
        <v>0.0520361328</v>
      </c>
      <c r="CB42">
        <v>0.0413155273</v>
      </c>
      <c r="CC42">
        <v>1.264</v>
      </c>
      <c r="CD42">
        <v>0</v>
      </c>
      <c r="CE42">
        <v>0</v>
      </c>
      <c r="CF42">
        <v>9138641.099</v>
      </c>
      <c r="CG42">
        <v>1402496.5483</v>
      </c>
      <c r="CH42">
        <v>694072</v>
      </c>
      <c r="CI42">
        <v>0</v>
      </c>
      <c r="CJ42">
        <v>2017345.6625</v>
      </c>
      <c r="CK42">
        <v>0</v>
      </c>
      <c r="CL42">
        <v>0</v>
      </c>
      <c r="CM42">
        <v>141360.70751</v>
      </c>
      <c r="CN42">
        <v>7497.574</v>
      </c>
      <c r="CO42">
        <v>0</v>
      </c>
      <c r="CP42">
        <v>0</v>
      </c>
      <c r="CQ42">
        <v>0</v>
      </c>
      <c r="CR42" s="113">
        <v>14291696</v>
      </c>
      <c r="CS42">
        <v>0.9731658002</v>
      </c>
      <c r="CT42">
        <v>13041797</v>
      </c>
      <c r="CU42">
        <v>2819.83</v>
      </c>
      <c r="CV42" s="113">
        <v>879958</v>
      </c>
      <c r="CW42" s="113">
        <v>372226</v>
      </c>
      <c r="CX42" s="113">
        <v>1252184</v>
      </c>
      <c r="CY42">
        <v>15543879.591</v>
      </c>
      <c r="CZ42">
        <v>5229</v>
      </c>
      <c r="DA42">
        <v>829.278</v>
      </c>
      <c r="DB42">
        <v>5262</v>
      </c>
      <c r="DC42">
        <v>987.721</v>
      </c>
      <c r="DD42">
        <v>5199</v>
      </c>
      <c r="DE42">
        <v>2304.818</v>
      </c>
      <c r="DF42">
        <v>5092</v>
      </c>
      <c r="DG42">
        <v>1334.117</v>
      </c>
      <c r="DH42">
        <v>5111</v>
      </c>
      <c r="DI42">
        <v>591.372</v>
      </c>
      <c r="DJ42">
        <v>5121</v>
      </c>
      <c r="DK42">
        <v>332.793</v>
      </c>
      <c r="DL42">
        <v>5121</v>
      </c>
      <c r="DM42">
        <v>1346.994</v>
      </c>
      <c r="DN42">
        <v>5150</v>
      </c>
      <c r="DO42">
        <v>1417.459</v>
      </c>
      <c r="DP42">
        <v>5106</v>
      </c>
      <c r="DQ42">
        <v>668.851</v>
      </c>
      <c r="DR42">
        <v>0</v>
      </c>
      <c r="DS42">
        <v>4971</v>
      </c>
      <c r="DT42">
        <v>16187770</v>
      </c>
      <c r="DU42">
        <v>5609</v>
      </c>
      <c r="DV42" s="113">
        <v>15416011</v>
      </c>
      <c r="DW42" s="113">
        <v>338380</v>
      </c>
      <c r="DX42" s="113">
        <v>15754391</v>
      </c>
      <c r="DY42" s="113">
        <v>29061</v>
      </c>
      <c r="DZ42" s="113">
        <v>15847905</v>
      </c>
      <c r="EA42" s="113">
        <v>16803367</v>
      </c>
      <c r="EB42" s="113">
        <v>1556209</v>
      </c>
      <c r="EC42">
        <v>0</v>
      </c>
      <c r="ED42" s="113">
        <v>1556209</v>
      </c>
      <c r="EE42">
        <v>0</v>
      </c>
      <c r="EF42">
        <v>15847905</v>
      </c>
      <c r="EG42">
        <v>5620</v>
      </c>
      <c r="EH42">
        <v>1206826</v>
      </c>
      <c r="EI42" s="113">
        <v>16750706</v>
      </c>
      <c r="EJ42" s="113">
        <v>17147992</v>
      </c>
    </row>
    <row r="43" spans="1:140" ht="12.75">
      <c r="A43">
        <v>57805</v>
      </c>
      <c r="B43" t="s">
        <v>719</v>
      </c>
      <c r="C43" t="s">
        <v>113</v>
      </c>
      <c r="D43">
        <v>4</v>
      </c>
      <c r="E43">
        <v>1</v>
      </c>
      <c r="F43">
        <v>142.472</v>
      </c>
      <c r="G43">
        <v>0</v>
      </c>
      <c r="H43">
        <v>0</v>
      </c>
      <c r="I43">
        <v>0.674</v>
      </c>
      <c r="J43">
        <v>1.514</v>
      </c>
      <c r="K43">
        <v>0</v>
      </c>
      <c r="L43">
        <v>0</v>
      </c>
      <c r="M43">
        <v>0</v>
      </c>
      <c r="N43">
        <v>0</v>
      </c>
      <c r="O43">
        <v>0</v>
      </c>
      <c r="P43">
        <v>0</v>
      </c>
      <c r="Q43">
        <v>0</v>
      </c>
      <c r="R43">
        <v>0</v>
      </c>
      <c r="S43">
        <v>0</v>
      </c>
      <c r="T43">
        <v>125.3</v>
      </c>
      <c r="U43">
        <v>0</v>
      </c>
      <c r="V43">
        <v>0</v>
      </c>
      <c r="W43">
        <v>0</v>
      </c>
      <c r="X43">
        <v>0</v>
      </c>
      <c r="Y43">
        <v>0.022</v>
      </c>
      <c r="Z43">
        <v>0.003</v>
      </c>
      <c r="AA43">
        <v>0</v>
      </c>
      <c r="AB43">
        <v>0</v>
      </c>
      <c r="AC43">
        <v>0</v>
      </c>
      <c r="AD43">
        <v>0</v>
      </c>
      <c r="AE43">
        <v>0</v>
      </c>
      <c r="AF43">
        <v>55.153</v>
      </c>
      <c r="AG43">
        <v>55.153</v>
      </c>
      <c r="AH43">
        <v>0</v>
      </c>
      <c r="AI43">
        <v>142.472</v>
      </c>
      <c r="AJ43">
        <v>142.472</v>
      </c>
      <c r="AK43">
        <v>55.153</v>
      </c>
      <c r="AL43">
        <v>2.188</v>
      </c>
      <c r="AM43">
        <v>140.284</v>
      </c>
      <c r="AN43">
        <v>0</v>
      </c>
      <c r="AO43">
        <v>11</v>
      </c>
      <c r="AP43">
        <v>0</v>
      </c>
      <c r="AQ43">
        <v>7</v>
      </c>
      <c r="AR43">
        <v>0</v>
      </c>
      <c r="AS43">
        <v>0</v>
      </c>
      <c r="AT43">
        <v>0</v>
      </c>
      <c r="AU43">
        <v>0</v>
      </c>
      <c r="AV43">
        <v>0</v>
      </c>
      <c r="AW43" s="113">
        <v>4193</v>
      </c>
      <c r="AX43">
        <v>0</v>
      </c>
      <c r="AY43" s="113">
        <v>4193</v>
      </c>
      <c r="AZ43">
        <v>0</v>
      </c>
      <c r="BA43">
        <v>0</v>
      </c>
      <c r="BB43">
        <v>0</v>
      </c>
      <c r="BC43">
        <v>0</v>
      </c>
      <c r="BD43">
        <v>0</v>
      </c>
      <c r="BE43">
        <v>0</v>
      </c>
      <c r="BF43" s="113">
        <v>-24592</v>
      </c>
      <c r="BG43">
        <v>0</v>
      </c>
      <c r="BH43">
        <v>0</v>
      </c>
      <c r="BI43">
        <v>0</v>
      </c>
      <c r="BJ43">
        <v>0</v>
      </c>
      <c r="BK43">
        <v>131.979</v>
      </c>
      <c r="BL43">
        <v>3945</v>
      </c>
      <c r="BM43" s="113">
        <v>4467</v>
      </c>
      <c r="BN43">
        <v>0</v>
      </c>
      <c r="BO43" s="113">
        <v>1135480</v>
      </c>
      <c r="BP43">
        <v>201.92</v>
      </c>
      <c r="BQ43">
        <v>5182</v>
      </c>
      <c r="BR43" s="113">
        <v>959704</v>
      </c>
      <c r="BS43">
        <v>5324</v>
      </c>
      <c r="BT43" s="113">
        <v>115343</v>
      </c>
      <c r="BU43">
        <v>0</v>
      </c>
      <c r="BV43" s="113">
        <v>24592</v>
      </c>
      <c r="BW43">
        <v>4625.0302734</v>
      </c>
      <c r="BX43">
        <v>4887.3251953</v>
      </c>
      <c r="BY43">
        <v>4887.3251953</v>
      </c>
      <c r="BZ43">
        <v>5931.625</v>
      </c>
      <c r="CA43">
        <v>0.0520361328</v>
      </c>
      <c r="CB43">
        <v>0.0413155273</v>
      </c>
      <c r="CC43">
        <v>7.912</v>
      </c>
      <c r="CD43">
        <v>0.119</v>
      </c>
      <c r="CE43">
        <v>0</v>
      </c>
      <c r="CF43">
        <v>832112.0815</v>
      </c>
      <c r="CG43">
        <v>0</v>
      </c>
      <c r="CH43">
        <v>0</v>
      </c>
      <c r="CI43">
        <v>0</v>
      </c>
      <c r="CJ43">
        <v>148646.5225</v>
      </c>
      <c r="CK43">
        <v>0</v>
      </c>
      <c r="CL43">
        <v>0</v>
      </c>
      <c r="CM43">
        <v>32714.691363</v>
      </c>
      <c r="CN43">
        <v>46931.017</v>
      </c>
      <c r="CO43">
        <v>0</v>
      </c>
      <c r="CP43">
        <v>0</v>
      </c>
      <c r="CQ43">
        <v>529.39753125</v>
      </c>
      <c r="CR43" s="113">
        <v>1060934</v>
      </c>
      <c r="CS43">
        <v>0.9731658002</v>
      </c>
      <c r="CT43">
        <v>1032464</v>
      </c>
      <c r="CU43">
        <v>223.234</v>
      </c>
      <c r="CV43" s="113">
        <v>69663</v>
      </c>
      <c r="CW43" s="113">
        <v>29468</v>
      </c>
      <c r="CX43" s="113">
        <v>99131</v>
      </c>
      <c r="CY43">
        <v>1160064.7099</v>
      </c>
      <c r="CZ43">
        <v>5229</v>
      </c>
      <c r="DA43">
        <v>829.278</v>
      </c>
      <c r="DB43">
        <v>5262</v>
      </c>
      <c r="DC43">
        <v>987.721</v>
      </c>
      <c r="DD43">
        <v>5199</v>
      </c>
      <c r="DE43">
        <v>2304.818</v>
      </c>
      <c r="DF43">
        <v>5092</v>
      </c>
      <c r="DG43">
        <v>1334.117</v>
      </c>
      <c r="DH43">
        <v>5111</v>
      </c>
      <c r="DI43">
        <v>591.372</v>
      </c>
      <c r="DJ43">
        <v>5121</v>
      </c>
      <c r="DK43">
        <v>332.793</v>
      </c>
      <c r="DL43">
        <v>5121</v>
      </c>
      <c r="DM43">
        <v>1346.994</v>
      </c>
      <c r="DN43">
        <v>5150</v>
      </c>
      <c r="DO43">
        <v>1417.459</v>
      </c>
      <c r="DP43">
        <v>5106</v>
      </c>
      <c r="DQ43">
        <v>668.851</v>
      </c>
      <c r="DR43">
        <v>0</v>
      </c>
      <c r="DS43">
        <v>4971</v>
      </c>
      <c r="DT43">
        <v>1075047</v>
      </c>
      <c r="DU43">
        <v>5324</v>
      </c>
      <c r="DV43" s="113">
        <v>1156799</v>
      </c>
      <c r="DW43" s="113">
        <v>26788</v>
      </c>
      <c r="DX43" s="113">
        <v>1183587</v>
      </c>
      <c r="DY43">
        <v>0</v>
      </c>
      <c r="DZ43" s="113">
        <v>1188054</v>
      </c>
      <c r="EA43" s="113">
        <v>1266630</v>
      </c>
      <c r="EB43" s="113">
        <v>127120</v>
      </c>
      <c r="EC43">
        <v>0</v>
      </c>
      <c r="ED43" s="113">
        <v>127120</v>
      </c>
      <c r="EE43">
        <v>0</v>
      </c>
      <c r="EF43">
        <v>1188054</v>
      </c>
      <c r="EG43">
        <v>5322</v>
      </c>
      <c r="EH43">
        <v>102528</v>
      </c>
      <c r="EI43" s="113">
        <v>1262593</v>
      </c>
      <c r="EJ43" s="113">
        <v>1291378</v>
      </c>
    </row>
    <row r="44" spans="1:140" ht="12.75">
      <c r="A44">
        <v>57806</v>
      </c>
      <c r="B44" t="s">
        <v>719</v>
      </c>
      <c r="C44" t="s">
        <v>114</v>
      </c>
      <c r="D44">
        <v>4</v>
      </c>
      <c r="E44">
        <v>1</v>
      </c>
      <c r="F44">
        <v>1343.768</v>
      </c>
      <c r="G44">
        <v>0</v>
      </c>
      <c r="H44">
        <v>0</v>
      </c>
      <c r="I44">
        <v>1.548</v>
      </c>
      <c r="J44">
        <v>36.618</v>
      </c>
      <c r="K44">
        <v>0.39</v>
      </c>
      <c r="L44">
        <v>0</v>
      </c>
      <c r="M44">
        <v>0</v>
      </c>
      <c r="N44">
        <v>0</v>
      </c>
      <c r="O44">
        <v>0</v>
      </c>
      <c r="P44">
        <v>0</v>
      </c>
      <c r="Q44">
        <v>43.893</v>
      </c>
      <c r="R44">
        <v>9.347</v>
      </c>
      <c r="S44">
        <v>0</v>
      </c>
      <c r="T44">
        <v>907.7</v>
      </c>
      <c r="U44">
        <v>0</v>
      </c>
      <c r="V44">
        <v>0</v>
      </c>
      <c r="W44">
        <v>0</v>
      </c>
      <c r="X44">
        <v>0</v>
      </c>
      <c r="Y44">
        <v>0</v>
      </c>
      <c r="Z44">
        <v>0</v>
      </c>
      <c r="AA44">
        <v>0</v>
      </c>
      <c r="AB44">
        <v>0</v>
      </c>
      <c r="AC44">
        <v>0</v>
      </c>
      <c r="AD44">
        <v>0</v>
      </c>
      <c r="AE44">
        <v>0</v>
      </c>
      <c r="AF44">
        <v>183.343</v>
      </c>
      <c r="AG44">
        <v>183.343</v>
      </c>
      <c r="AH44">
        <v>0</v>
      </c>
      <c r="AI44">
        <v>1343.768</v>
      </c>
      <c r="AJ44">
        <v>1343.768</v>
      </c>
      <c r="AK44">
        <v>183.343</v>
      </c>
      <c r="AL44">
        <v>38.556</v>
      </c>
      <c r="AM44">
        <v>1261.319</v>
      </c>
      <c r="AN44">
        <v>215.611</v>
      </c>
      <c r="AO44">
        <v>96.333</v>
      </c>
      <c r="AP44">
        <v>3.75</v>
      </c>
      <c r="AQ44">
        <v>0</v>
      </c>
      <c r="AR44">
        <v>0</v>
      </c>
      <c r="AS44" s="113">
        <v>59293</v>
      </c>
      <c r="AT44" s="113">
        <v>49104</v>
      </c>
      <c r="AU44">
        <v>0</v>
      </c>
      <c r="AV44">
        <v>0</v>
      </c>
      <c r="AW44" s="113">
        <v>39547</v>
      </c>
      <c r="AX44">
        <v>0</v>
      </c>
      <c r="AY44" s="113">
        <v>39547</v>
      </c>
      <c r="AZ44">
        <v>0</v>
      </c>
      <c r="BA44">
        <v>0</v>
      </c>
      <c r="BB44">
        <v>0</v>
      </c>
      <c r="BC44">
        <v>0</v>
      </c>
      <c r="BD44">
        <v>0</v>
      </c>
      <c r="BE44">
        <v>0</v>
      </c>
      <c r="BF44" s="113">
        <v>-253908</v>
      </c>
      <c r="BG44">
        <v>0</v>
      </c>
      <c r="BH44">
        <v>0</v>
      </c>
      <c r="BI44">
        <v>0</v>
      </c>
      <c r="BJ44">
        <v>0</v>
      </c>
      <c r="BK44" s="168">
        <v>1411.119</v>
      </c>
      <c r="BL44">
        <v>3945</v>
      </c>
      <c r="BM44" s="113">
        <v>45560</v>
      </c>
      <c r="BN44">
        <v>0</v>
      </c>
      <c r="BO44" s="113">
        <v>11937608</v>
      </c>
      <c r="BP44">
        <v>2127.03</v>
      </c>
      <c r="BQ44">
        <v>5149</v>
      </c>
      <c r="BR44" s="113">
        <v>10173571</v>
      </c>
      <c r="BS44">
        <v>5290</v>
      </c>
      <c r="BT44" s="113">
        <v>1079310</v>
      </c>
      <c r="BU44">
        <v>0</v>
      </c>
      <c r="BV44" s="113">
        <v>253908</v>
      </c>
      <c r="BW44">
        <v>4625.0302734</v>
      </c>
      <c r="BX44">
        <v>4887.3251953</v>
      </c>
      <c r="BY44">
        <v>4887.3251953</v>
      </c>
      <c r="BZ44">
        <v>5931.625</v>
      </c>
      <c r="CA44">
        <v>0.0520361328</v>
      </c>
      <c r="CB44">
        <v>0.0413155273</v>
      </c>
      <c r="CC44">
        <v>118.764</v>
      </c>
      <c r="CD44">
        <v>0</v>
      </c>
      <c r="CE44">
        <v>0</v>
      </c>
      <c r="CF44">
        <v>7481671.3134</v>
      </c>
      <c r="CG44">
        <v>60987.188763</v>
      </c>
      <c r="CH44">
        <v>351482</v>
      </c>
      <c r="CI44">
        <v>0</v>
      </c>
      <c r="CJ44">
        <v>1076827.2025</v>
      </c>
      <c r="CK44">
        <v>0</v>
      </c>
      <c r="CL44">
        <v>0</v>
      </c>
      <c r="CM44">
        <v>108752.19224</v>
      </c>
      <c r="CN44">
        <v>704463.5115</v>
      </c>
      <c r="CO44">
        <v>0</v>
      </c>
      <c r="CP44">
        <v>0</v>
      </c>
      <c r="CQ44">
        <v>0</v>
      </c>
      <c r="CR44" s="113">
        <v>9843476</v>
      </c>
      <c r="CS44">
        <v>0.9731658002</v>
      </c>
      <c r="CT44">
        <v>9521633</v>
      </c>
      <c r="CU44">
        <v>2058.718</v>
      </c>
      <c r="CV44" s="113">
        <v>642445</v>
      </c>
      <c r="CW44" s="113">
        <v>271757</v>
      </c>
      <c r="CX44" s="113">
        <v>914202</v>
      </c>
      <c r="CY44">
        <v>10757678.408</v>
      </c>
      <c r="CZ44">
        <v>5229</v>
      </c>
      <c r="DA44">
        <v>829.278</v>
      </c>
      <c r="DB44">
        <v>5262</v>
      </c>
      <c r="DC44">
        <v>987.721</v>
      </c>
      <c r="DD44">
        <v>5199</v>
      </c>
      <c r="DE44">
        <v>2304.818</v>
      </c>
      <c r="DF44">
        <v>5092</v>
      </c>
      <c r="DG44">
        <v>1334.117</v>
      </c>
      <c r="DH44">
        <v>5111</v>
      </c>
      <c r="DI44">
        <v>591.372</v>
      </c>
      <c r="DJ44">
        <v>5121</v>
      </c>
      <c r="DK44">
        <v>332.793</v>
      </c>
      <c r="DL44">
        <v>5121</v>
      </c>
      <c r="DM44">
        <v>1346.994</v>
      </c>
      <c r="DN44">
        <v>5150</v>
      </c>
      <c r="DO44">
        <v>1417.459</v>
      </c>
      <c r="DP44">
        <v>5106</v>
      </c>
      <c r="DQ44">
        <v>668.851</v>
      </c>
      <c r="DR44">
        <v>0</v>
      </c>
      <c r="DS44">
        <v>4971</v>
      </c>
      <c r="DT44">
        <v>11252881</v>
      </c>
      <c r="DU44">
        <v>5290</v>
      </c>
      <c r="DV44" s="113">
        <v>10600339</v>
      </c>
      <c r="DW44" s="113">
        <v>247046</v>
      </c>
      <c r="DX44" s="113">
        <v>10847385</v>
      </c>
      <c r="DY44">
        <v>0</v>
      </c>
      <c r="DZ44" s="113">
        <v>10892945</v>
      </c>
      <c r="EA44" s="113">
        <v>11611170</v>
      </c>
      <c r="EB44" s="113">
        <v>1049469</v>
      </c>
      <c r="EC44">
        <v>0</v>
      </c>
      <c r="ED44" s="113">
        <v>1049469</v>
      </c>
      <c r="EE44">
        <v>0</v>
      </c>
      <c r="EF44">
        <v>10892945</v>
      </c>
      <c r="EG44">
        <v>5291</v>
      </c>
      <c r="EH44">
        <v>844665</v>
      </c>
      <c r="EI44" s="113">
        <v>11602343</v>
      </c>
      <c r="EJ44" s="113">
        <v>11895799</v>
      </c>
    </row>
    <row r="45" spans="1:140" ht="12.75">
      <c r="A45">
        <v>57807</v>
      </c>
      <c r="B45" t="s">
        <v>719</v>
      </c>
      <c r="C45" t="s">
        <v>281</v>
      </c>
      <c r="D45">
        <v>4</v>
      </c>
      <c r="E45">
        <v>1</v>
      </c>
      <c r="F45">
        <v>3547.909</v>
      </c>
      <c r="G45">
        <v>0.173</v>
      </c>
      <c r="H45">
        <v>0</v>
      </c>
      <c r="I45">
        <v>3.922</v>
      </c>
      <c r="J45">
        <v>79.6</v>
      </c>
      <c r="K45">
        <v>4.032</v>
      </c>
      <c r="L45">
        <v>0</v>
      </c>
      <c r="M45">
        <v>0</v>
      </c>
      <c r="N45">
        <v>0</v>
      </c>
      <c r="O45">
        <v>0</v>
      </c>
      <c r="P45">
        <v>0</v>
      </c>
      <c r="Q45">
        <v>56.095</v>
      </c>
      <c r="R45">
        <v>8.428</v>
      </c>
      <c r="S45">
        <v>91</v>
      </c>
      <c r="T45">
        <v>1645.5</v>
      </c>
      <c r="U45">
        <v>0</v>
      </c>
      <c r="V45">
        <v>0</v>
      </c>
      <c r="W45">
        <v>0</v>
      </c>
      <c r="X45">
        <v>0</v>
      </c>
      <c r="Y45">
        <v>0</v>
      </c>
      <c r="Z45">
        <v>0</v>
      </c>
      <c r="AA45">
        <v>0</v>
      </c>
      <c r="AB45">
        <v>0</v>
      </c>
      <c r="AC45">
        <v>0</v>
      </c>
      <c r="AD45">
        <v>0</v>
      </c>
      <c r="AE45">
        <v>0</v>
      </c>
      <c r="AF45">
        <v>236.913</v>
      </c>
      <c r="AG45">
        <v>236.913</v>
      </c>
      <c r="AH45">
        <v>0</v>
      </c>
      <c r="AI45">
        <v>3547.909</v>
      </c>
      <c r="AJ45">
        <v>3547.909</v>
      </c>
      <c r="AK45">
        <v>236.913</v>
      </c>
      <c r="AL45">
        <v>87.727</v>
      </c>
      <c r="AM45">
        <v>3404.087</v>
      </c>
      <c r="AN45">
        <v>521.237</v>
      </c>
      <c r="AO45">
        <v>113</v>
      </c>
      <c r="AP45">
        <v>37</v>
      </c>
      <c r="AQ45">
        <v>206</v>
      </c>
      <c r="AR45">
        <v>0</v>
      </c>
      <c r="AS45" s="113">
        <v>143340</v>
      </c>
      <c r="AT45">
        <v>0</v>
      </c>
      <c r="AU45">
        <v>0</v>
      </c>
      <c r="AV45">
        <v>0</v>
      </c>
      <c r="AW45" s="113">
        <v>104415</v>
      </c>
      <c r="AX45">
        <v>0</v>
      </c>
      <c r="AY45" s="113">
        <v>104415</v>
      </c>
      <c r="AZ45">
        <v>0</v>
      </c>
      <c r="BA45">
        <v>0</v>
      </c>
      <c r="BB45">
        <v>0</v>
      </c>
      <c r="BC45">
        <v>0</v>
      </c>
      <c r="BD45">
        <v>0</v>
      </c>
      <c r="BE45">
        <v>0</v>
      </c>
      <c r="BF45" s="113">
        <v>-575583</v>
      </c>
      <c r="BG45">
        <v>0</v>
      </c>
      <c r="BH45">
        <v>0</v>
      </c>
      <c r="BI45">
        <v>0</v>
      </c>
      <c r="BJ45">
        <v>1.089</v>
      </c>
      <c r="BK45" s="168">
        <v>3312.969</v>
      </c>
      <c r="BL45">
        <v>3945</v>
      </c>
      <c r="BM45" s="113">
        <v>97141</v>
      </c>
      <c r="BN45">
        <v>0</v>
      </c>
      <c r="BO45" s="113">
        <v>26669694</v>
      </c>
      <c r="BP45">
        <v>4796.028</v>
      </c>
      <c r="BQ45">
        <v>5111</v>
      </c>
      <c r="BR45" s="113">
        <v>22929027</v>
      </c>
      <c r="BS45">
        <v>5251</v>
      </c>
      <c r="BT45" s="113">
        <v>2256135</v>
      </c>
      <c r="BU45">
        <v>0</v>
      </c>
      <c r="BV45" s="113">
        <v>575583</v>
      </c>
      <c r="BW45">
        <v>4625.0302734</v>
      </c>
      <c r="BX45">
        <v>4887.3251953</v>
      </c>
      <c r="BY45">
        <v>4887.3251953</v>
      </c>
      <c r="BZ45">
        <v>5931.625</v>
      </c>
      <c r="CA45">
        <v>0.0520361328</v>
      </c>
      <c r="CB45">
        <v>0.0413155273</v>
      </c>
      <c r="CC45">
        <v>271.371</v>
      </c>
      <c r="CD45">
        <v>0</v>
      </c>
      <c r="CE45">
        <v>0</v>
      </c>
      <c r="CF45">
        <v>20191767.551</v>
      </c>
      <c r="CG45">
        <v>54990.90905</v>
      </c>
      <c r="CH45">
        <v>449246</v>
      </c>
      <c r="CI45">
        <v>64773.345</v>
      </c>
      <c r="CJ45">
        <v>1952097.7875</v>
      </c>
      <c r="CK45">
        <v>0</v>
      </c>
      <c r="CL45">
        <v>0</v>
      </c>
      <c r="CM45">
        <v>140527.90736</v>
      </c>
      <c r="CN45">
        <v>1609671.0079</v>
      </c>
      <c r="CO45">
        <v>0</v>
      </c>
      <c r="CP45">
        <v>0</v>
      </c>
      <c r="CQ45">
        <v>0</v>
      </c>
      <c r="CR45" s="113">
        <v>24606415</v>
      </c>
      <c r="CS45">
        <v>0.9731658002</v>
      </c>
      <c r="CT45">
        <v>23806627</v>
      </c>
      <c r="CU45">
        <v>5147.345</v>
      </c>
      <c r="CV45" s="113">
        <v>1606284</v>
      </c>
      <c r="CW45" s="113">
        <v>679466</v>
      </c>
      <c r="CX45" s="113">
        <v>2285750</v>
      </c>
      <c r="CY45">
        <v>26892164.508</v>
      </c>
      <c r="CZ45">
        <v>5229</v>
      </c>
      <c r="DA45">
        <v>829.278</v>
      </c>
      <c r="DB45">
        <v>5262</v>
      </c>
      <c r="DC45">
        <v>987.721</v>
      </c>
      <c r="DD45">
        <v>5199</v>
      </c>
      <c r="DE45">
        <v>2304.818</v>
      </c>
      <c r="DF45">
        <v>5092</v>
      </c>
      <c r="DG45">
        <v>1334.117</v>
      </c>
      <c r="DH45">
        <v>5111</v>
      </c>
      <c r="DI45">
        <v>591.372</v>
      </c>
      <c r="DJ45">
        <v>5121</v>
      </c>
      <c r="DK45">
        <v>332.793</v>
      </c>
      <c r="DL45">
        <v>5121</v>
      </c>
      <c r="DM45">
        <v>1346.994</v>
      </c>
      <c r="DN45">
        <v>5150</v>
      </c>
      <c r="DO45">
        <v>1417.459</v>
      </c>
      <c r="DP45">
        <v>5106</v>
      </c>
      <c r="DQ45">
        <v>668.851</v>
      </c>
      <c r="DR45">
        <v>0</v>
      </c>
      <c r="DS45">
        <v>4971</v>
      </c>
      <c r="DT45">
        <v>25185162</v>
      </c>
      <c r="DU45">
        <v>5251</v>
      </c>
      <c r="DV45" s="113">
        <v>26308080</v>
      </c>
      <c r="DW45" s="113">
        <v>617681</v>
      </c>
      <c r="DX45" s="113">
        <v>26925761</v>
      </c>
      <c r="DY45">
        <v>0</v>
      </c>
      <c r="DZ45" s="113">
        <v>27022902</v>
      </c>
      <c r="EA45" s="113">
        <v>28830279</v>
      </c>
      <c r="EB45" s="113">
        <v>2416487</v>
      </c>
      <c r="EC45">
        <v>0</v>
      </c>
      <c r="ED45" s="113">
        <v>2416487</v>
      </c>
      <c r="EE45">
        <v>0</v>
      </c>
      <c r="EF45">
        <v>27022902</v>
      </c>
      <c r="EG45">
        <v>5250</v>
      </c>
      <c r="EH45">
        <v>1840904</v>
      </c>
      <c r="EI45" s="113">
        <v>28733069</v>
      </c>
      <c r="EJ45" s="113">
        <v>29413066</v>
      </c>
    </row>
    <row r="46" spans="1:140" ht="12.75">
      <c r="A46">
        <v>57808</v>
      </c>
      <c r="B46" t="s">
        <v>719</v>
      </c>
      <c r="C46" t="s">
        <v>397</v>
      </c>
      <c r="D46">
        <v>4</v>
      </c>
      <c r="E46">
        <v>1</v>
      </c>
      <c r="F46">
        <v>1416.108</v>
      </c>
      <c r="G46">
        <v>0</v>
      </c>
      <c r="H46">
        <v>0</v>
      </c>
      <c r="I46">
        <v>0.403</v>
      </c>
      <c r="J46">
        <v>7.01</v>
      </c>
      <c r="K46">
        <v>0.204</v>
      </c>
      <c r="L46">
        <v>0</v>
      </c>
      <c r="M46">
        <v>0</v>
      </c>
      <c r="N46">
        <v>0</v>
      </c>
      <c r="O46">
        <v>0</v>
      </c>
      <c r="P46">
        <v>0</v>
      </c>
      <c r="Q46">
        <v>11.729</v>
      </c>
      <c r="R46">
        <v>3.64</v>
      </c>
      <c r="S46">
        <v>54</v>
      </c>
      <c r="T46">
        <v>659.7</v>
      </c>
      <c r="U46">
        <v>0</v>
      </c>
      <c r="V46">
        <v>0</v>
      </c>
      <c r="W46">
        <v>0</v>
      </c>
      <c r="X46">
        <v>0</v>
      </c>
      <c r="Y46">
        <v>0</v>
      </c>
      <c r="Z46">
        <v>0</v>
      </c>
      <c r="AA46">
        <v>0</v>
      </c>
      <c r="AB46">
        <v>0</v>
      </c>
      <c r="AC46">
        <v>0</v>
      </c>
      <c r="AD46">
        <v>0</v>
      </c>
      <c r="AE46">
        <v>0</v>
      </c>
      <c r="AF46">
        <v>306.005</v>
      </c>
      <c r="AG46">
        <v>306.005</v>
      </c>
      <c r="AH46">
        <v>0</v>
      </c>
      <c r="AI46">
        <v>1416.108</v>
      </c>
      <c r="AJ46">
        <v>1416.108</v>
      </c>
      <c r="AK46">
        <v>306.005</v>
      </c>
      <c r="AL46">
        <v>7.617</v>
      </c>
      <c r="AM46">
        <v>1396.762</v>
      </c>
      <c r="AN46">
        <v>92.919</v>
      </c>
      <c r="AO46">
        <v>43</v>
      </c>
      <c r="AP46">
        <v>0</v>
      </c>
      <c r="AQ46">
        <v>0</v>
      </c>
      <c r="AR46">
        <v>0</v>
      </c>
      <c r="AS46" s="113">
        <v>25553</v>
      </c>
      <c r="AT46" s="113">
        <v>21500</v>
      </c>
      <c r="AU46">
        <v>0</v>
      </c>
      <c r="AV46">
        <v>0</v>
      </c>
      <c r="AW46" s="113">
        <v>41676</v>
      </c>
      <c r="AX46">
        <v>0</v>
      </c>
      <c r="AY46" s="113">
        <v>41676</v>
      </c>
      <c r="AZ46">
        <v>0</v>
      </c>
      <c r="BA46" s="113">
        <v>103887</v>
      </c>
      <c r="BB46">
        <v>0</v>
      </c>
      <c r="BC46">
        <v>0</v>
      </c>
      <c r="BD46">
        <v>0</v>
      </c>
      <c r="BE46" s="113">
        <v>103887</v>
      </c>
      <c r="BF46" s="113">
        <v>-225972</v>
      </c>
      <c r="BG46">
        <v>0</v>
      </c>
      <c r="BH46">
        <v>0</v>
      </c>
      <c r="BI46">
        <v>0</v>
      </c>
      <c r="BJ46">
        <v>0</v>
      </c>
      <c r="BK46" s="168">
        <v>1308.085</v>
      </c>
      <c r="BL46">
        <v>3945</v>
      </c>
      <c r="BM46" s="113">
        <v>42070</v>
      </c>
      <c r="BN46" s="113">
        <v>68530</v>
      </c>
      <c r="BO46" s="113">
        <v>10708541</v>
      </c>
      <c r="BP46">
        <v>1876.982</v>
      </c>
      <c r="BQ46">
        <v>5260</v>
      </c>
      <c r="BR46" s="113">
        <v>9015036</v>
      </c>
      <c r="BS46">
        <v>5402</v>
      </c>
      <c r="BT46" s="113">
        <v>1125197</v>
      </c>
      <c r="BU46">
        <v>0</v>
      </c>
      <c r="BV46" s="113">
        <v>225972</v>
      </c>
      <c r="BW46">
        <v>4625.0302734</v>
      </c>
      <c r="BX46">
        <v>4887.3251953</v>
      </c>
      <c r="BY46">
        <v>4887.3251953</v>
      </c>
      <c r="BZ46">
        <v>5931.625</v>
      </c>
      <c r="CA46">
        <v>0.0520361328</v>
      </c>
      <c r="CB46">
        <v>0.0413155273</v>
      </c>
      <c r="CC46">
        <v>23.657</v>
      </c>
      <c r="CD46">
        <v>0</v>
      </c>
      <c r="CE46">
        <v>0</v>
      </c>
      <c r="CF46">
        <v>8285068.3983</v>
      </c>
      <c r="CG46">
        <v>23750.2265</v>
      </c>
      <c r="CH46">
        <v>93922</v>
      </c>
      <c r="CI46">
        <v>38436.93</v>
      </c>
      <c r="CJ46">
        <v>782618.6025</v>
      </c>
      <c r="CK46">
        <v>0</v>
      </c>
      <c r="CL46">
        <v>0</v>
      </c>
      <c r="CM46">
        <v>181510.69081</v>
      </c>
      <c r="CN46">
        <v>140324.45263</v>
      </c>
      <c r="CO46">
        <v>0</v>
      </c>
      <c r="CP46">
        <v>0</v>
      </c>
      <c r="CQ46">
        <v>0</v>
      </c>
      <c r="CR46" s="113">
        <v>9675071</v>
      </c>
      <c r="CS46">
        <v>0.9731658002</v>
      </c>
      <c r="CT46">
        <v>9289482</v>
      </c>
      <c r="CU46">
        <v>2008.524</v>
      </c>
      <c r="CV46" s="113">
        <v>626781</v>
      </c>
      <c r="CW46" s="113">
        <v>265131</v>
      </c>
      <c r="CX46" s="113">
        <v>891912</v>
      </c>
      <c r="CY46">
        <v>10566983.301</v>
      </c>
      <c r="CZ46">
        <v>5229</v>
      </c>
      <c r="DA46">
        <v>829.278</v>
      </c>
      <c r="DB46">
        <v>5262</v>
      </c>
      <c r="DC46">
        <v>987.721</v>
      </c>
      <c r="DD46">
        <v>5199</v>
      </c>
      <c r="DE46">
        <v>2304.818</v>
      </c>
      <c r="DF46">
        <v>5092</v>
      </c>
      <c r="DG46">
        <v>1334.117</v>
      </c>
      <c r="DH46">
        <v>5111</v>
      </c>
      <c r="DI46">
        <v>591.372</v>
      </c>
      <c r="DJ46">
        <v>5121</v>
      </c>
      <c r="DK46">
        <v>332.793</v>
      </c>
      <c r="DL46">
        <v>5121</v>
      </c>
      <c r="DM46">
        <v>1346.994</v>
      </c>
      <c r="DN46">
        <v>5150</v>
      </c>
      <c r="DO46">
        <v>1417.459</v>
      </c>
      <c r="DP46">
        <v>5106</v>
      </c>
      <c r="DQ46">
        <v>668.851</v>
      </c>
      <c r="DR46">
        <v>0</v>
      </c>
      <c r="DS46">
        <v>4971</v>
      </c>
      <c r="DT46">
        <v>10140233</v>
      </c>
      <c r="DU46">
        <v>5402</v>
      </c>
      <c r="DV46" s="113">
        <v>10564836</v>
      </c>
      <c r="DW46" s="113">
        <v>241023</v>
      </c>
      <c r="DX46" s="113">
        <v>10805859</v>
      </c>
      <c r="DY46" s="113">
        <v>35357</v>
      </c>
      <c r="DZ46" s="113">
        <v>10883286</v>
      </c>
      <c r="EA46" s="113">
        <v>11553030</v>
      </c>
      <c r="EB46" s="113">
        <v>1208215</v>
      </c>
      <c r="EC46">
        <v>0</v>
      </c>
      <c r="ED46" s="113">
        <v>1208215</v>
      </c>
      <c r="EE46">
        <v>0</v>
      </c>
      <c r="EF46">
        <v>10883286</v>
      </c>
      <c r="EG46">
        <v>5419</v>
      </c>
      <c r="EH46">
        <v>1003743</v>
      </c>
      <c r="EI46" s="113">
        <v>11570726</v>
      </c>
      <c r="EJ46" s="113">
        <v>11838374</v>
      </c>
    </row>
    <row r="47" spans="1:140" ht="12.75">
      <c r="A47">
        <v>57809</v>
      </c>
      <c r="B47" t="s">
        <v>719</v>
      </c>
      <c r="C47" t="s">
        <v>115</v>
      </c>
      <c r="D47">
        <v>4</v>
      </c>
      <c r="E47">
        <v>1</v>
      </c>
      <c r="F47">
        <v>205.188</v>
      </c>
      <c r="G47">
        <v>0</v>
      </c>
      <c r="H47">
        <v>0</v>
      </c>
      <c r="I47">
        <v>0.323</v>
      </c>
      <c r="J47">
        <v>1.371</v>
      </c>
      <c r="K47">
        <v>0</v>
      </c>
      <c r="L47">
        <v>0</v>
      </c>
      <c r="M47">
        <v>0</v>
      </c>
      <c r="N47">
        <v>0</v>
      </c>
      <c r="O47">
        <v>0</v>
      </c>
      <c r="P47">
        <v>0</v>
      </c>
      <c r="Q47">
        <v>0</v>
      </c>
      <c r="R47">
        <v>0</v>
      </c>
      <c r="S47">
        <v>0</v>
      </c>
      <c r="T47">
        <v>187</v>
      </c>
      <c r="U47">
        <v>0</v>
      </c>
      <c r="V47">
        <v>0</v>
      </c>
      <c r="W47">
        <v>0</v>
      </c>
      <c r="X47">
        <v>0</v>
      </c>
      <c r="Y47">
        <v>0</v>
      </c>
      <c r="Z47">
        <v>0</v>
      </c>
      <c r="AA47">
        <v>0</v>
      </c>
      <c r="AB47">
        <v>0</v>
      </c>
      <c r="AC47">
        <v>0</v>
      </c>
      <c r="AD47">
        <v>0</v>
      </c>
      <c r="AE47">
        <v>0</v>
      </c>
      <c r="AF47">
        <v>88.653</v>
      </c>
      <c r="AG47">
        <v>88.653</v>
      </c>
      <c r="AH47">
        <v>0</v>
      </c>
      <c r="AI47">
        <v>205.188</v>
      </c>
      <c r="AJ47">
        <v>205.188</v>
      </c>
      <c r="AK47">
        <v>88.653</v>
      </c>
      <c r="AL47">
        <v>1.694</v>
      </c>
      <c r="AM47">
        <v>203.494</v>
      </c>
      <c r="AN47">
        <v>0</v>
      </c>
      <c r="AO47">
        <v>7.583</v>
      </c>
      <c r="AP47">
        <v>0</v>
      </c>
      <c r="AQ47">
        <v>0</v>
      </c>
      <c r="AR47">
        <v>0</v>
      </c>
      <c r="AS47">
        <v>0</v>
      </c>
      <c r="AT47" s="113">
        <v>3792</v>
      </c>
      <c r="AU47">
        <v>0</v>
      </c>
      <c r="AV47">
        <v>0</v>
      </c>
      <c r="AW47" s="113">
        <v>6039</v>
      </c>
      <c r="AX47">
        <v>0</v>
      </c>
      <c r="AY47" s="113">
        <v>6039</v>
      </c>
      <c r="AZ47">
        <v>0</v>
      </c>
      <c r="BA47">
        <v>0</v>
      </c>
      <c r="BB47">
        <v>0</v>
      </c>
      <c r="BC47">
        <v>0</v>
      </c>
      <c r="BD47">
        <v>0</v>
      </c>
      <c r="BE47">
        <v>0</v>
      </c>
      <c r="BF47" s="113">
        <v>-32646</v>
      </c>
      <c r="BG47">
        <v>0</v>
      </c>
      <c r="BH47">
        <v>0</v>
      </c>
      <c r="BI47">
        <v>0</v>
      </c>
      <c r="BJ47">
        <v>0</v>
      </c>
      <c r="BK47">
        <v>172.119</v>
      </c>
      <c r="BL47">
        <v>3945</v>
      </c>
      <c r="BM47" s="113">
        <v>6421</v>
      </c>
      <c r="BN47">
        <v>0</v>
      </c>
      <c r="BO47" s="113">
        <v>1550604</v>
      </c>
      <c r="BP47">
        <v>272.349</v>
      </c>
      <c r="BQ47">
        <v>5247</v>
      </c>
      <c r="BR47" s="113">
        <v>1294449</v>
      </c>
      <c r="BS47">
        <v>5391</v>
      </c>
      <c r="BT47" s="113">
        <v>173669</v>
      </c>
      <c r="BU47">
        <v>0</v>
      </c>
      <c r="BV47" s="113">
        <v>32646</v>
      </c>
      <c r="BW47">
        <v>4625.0302734</v>
      </c>
      <c r="BX47">
        <v>4887.3251953</v>
      </c>
      <c r="BY47">
        <v>4887.3251953</v>
      </c>
      <c r="BZ47">
        <v>5931.625</v>
      </c>
      <c r="CA47">
        <v>0.0520361328</v>
      </c>
      <c r="CB47">
        <v>0.0413155273</v>
      </c>
      <c r="CC47">
        <v>5.728</v>
      </c>
      <c r="CD47">
        <v>0</v>
      </c>
      <c r="CE47">
        <v>0</v>
      </c>
      <c r="CF47">
        <v>1207050.0978</v>
      </c>
      <c r="CG47">
        <v>0</v>
      </c>
      <c r="CH47">
        <v>0</v>
      </c>
      <c r="CI47">
        <v>0</v>
      </c>
      <c r="CJ47">
        <v>221842.775</v>
      </c>
      <c r="CK47">
        <v>0</v>
      </c>
      <c r="CL47">
        <v>0</v>
      </c>
      <c r="CM47">
        <v>52585.635113</v>
      </c>
      <c r="CN47">
        <v>33976.348</v>
      </c>
      <c r="CO47">
        <v>0</v>
      </c>
      <c r="CP47">
        <v>0</v>
      </c>
      <c r="CQ47">
        <v>0</v>
      </c>
      <c r="CR47" s="113">
        <v>1515455</v>
      </c>
      <c r="CS47">
        <v>0.9731658002</v>
      </c>
      <c r="CT47">
        <v>1474789</v>
      </c>
      <c r="CU47">
        <v>318.871</v>
      </c>
      <c r="CV47" s="113">
        <v>99507</v>
      </c>
      <c r="CW47" s="113">
        <v>42092</v>
      </c>
      <c r="CX47" s="113">
        <v>141599</v>
      </c>
      <c r="CY47">
        <v>1657053.8559</v>
      </c>
      <c r="CZ47">
        <v>5229</v>
      </c>
      <c r="DA47">
        <v>829.278</v>
      </c>
      <c r="DB47">
        <v>5262</v>
      </c>
      <c r="DC47">
        <v>987.721</v>
      </c>
      <c r="DD47">
        <v>5199</v>
      </c>
      <c r="DE47">
        <v>2304.818</v>
      </c>
      <c r="DF47">
        <v>5092</v>
      </c>
      <c r="DG47">
        <v>1334.117</v>
      </c>
      <c r="DH47">
        <v>5111</v>
      </c>
      <c r="DI47">
        <v>591.372</v>
      </c>
      <c r="DJ47">
        <v>5121</v>
      </c>
      <c r="DK47">
        <v>332.793</v>
      </c>
      <c r="DL47">
        <v>5121</v>
      </c>
      <c r="DM47">
        <v>1346.994</v>
      </c>
      <c r="DN47">
        <v>5150</v>
      </c>
      <c r="DO47">
        <v>1417.459</v>
      </c>
      <c r="DP47">
        <v>5106</v>
      </c>
      <c r="DQ47">
        <v>668.851</v>
      </c>
      <c r="DR47">
        <v>0</v>
      </c>
      <c r="DS47">
        <v>4971</v>
      </c>
      <c r="DT47">
        <v>1468118</v>
      </c>
      <c r="DU47">
        <v>5391</v>
      </c>
      <c r="DV47" s="113">
        <v>1673116</v>
      </c>
      <c r="DW47" s="113">
        <v>38265</v>
      </c>
      <c r="DX47" s="113">
        <v>1711381</v>
      </c>
      <c r="DY47">
        <v>0</v>
      </c>
      <c r="DZ47" s="113">
        <v>1717802</v>
      </c>
      <c r="EA47" s="113">
        <v>1830638</v>
      </c>
      <c r="EB47" s="113">
        <v>202347</v>
      </c>
      <c r="EC47">
        <v>0</v>
      </c>
      <c r="ED47" s="113">
        <v>202347</v>
      </c>
      <c r="EE47">
        <v>0</v>
      </c>
      <c r="EF47">
        <v>1717802</v>
      </c>
      <c r="EG47">
        <v>5387</v>
      </c>
      <c r="EH47">
        <v>173493</v>
      </c>
      <c r="EI47" s="113">
        <v>1830547</v>
      </c>
      <c r="EJ47" s="113">
        <v>1869232</v>
      </c>
    </row>
    <row r="48" spans="1:140" ht="12.75">
      <c r="A48">
        <v>57810</v>
      </c>
      <c r="B48" t="s">
        <v>719</v>
      </c>
      <c r="C48" t="s">
        <v>286</v>
      </c>
      <c r="D48">
        <v>4</v>
      </c>
      <c r="E48">
        <v>1</v>
      </c>
      <c r="F48">
        <v>391.218</v>
      </c>
      <c r="G48">
        <v>0</v>
      </c>
      <c r="H48">
        <v>0</v>
      </c>
      <c r="I48">
        <v>0.839</v>
      </c>
      <c r="J48">
        <v>6.422</v>
      </c>
      <c r="K48">
        <v>0</v>
      </c>
      <c r="L48">
        <v>0</v>
      </c>
      <c r="M48">
        <v>0</v>
      </c>
      <c r="N48">
        <v>0</v>
      </c>
      <c r="O48">
        <v>0</v>
      </c>
      <c r="P48">
        <v>0</v>
      </c>
      <c r="Q48">
        <v>0</v>
      </c>
      <c r="R48">
        <v>0.398</v>
      </c>
      <c r="S48">
        <v>0</v>
      </c>
      <c r="T48">
        <v>508.2</v>
      </c>
      <c r="U48">
        <v>0</v>
      </c>
      <c r="V48">
        <v>0</v>
      </c>
      <c r="W48">
        <v>0</v>
      </c>
      <c r="X48">
        <v>0</v>
      </c>
      <c r="Y48">
        <v>0</v>
      </c>
      <c r="Z48">
        <v>0</v>
      </c>
      <c r="AA48">
        <v>0</v>
      </c>
      <c r="AB48">
        <v>0</v>
      </c>
      <c r="AC48">
        <v>0</v>
      </c>
      <c r="AD48">
        <v>0</v>
      </c>
      <c r="AE48">
        <v>0</v>
      </c>
      <c r="AF48">
        <v>19.545</v>
      </c>
      <c r="AG48">
        <v>20.821</v>
      </c>
      <c r="AH48">
        <v>0</v>
      </c>
      <c r="AI48">
        <v>391.218</v>
      </c>
      <c r="AJ48">
        <v>391.218</v>
      </c>
      <c r="AK48">
        <v>19.545</v>
      </c>
      <c r="AL48">
        <v>7.261</v>
      </c>
      <c r="AM48">
        <v>383.957</v>
      </c>
      <c r="AN48">
        <v>0</v>
      </c>
      <c r="AO48">
        <v>25</v>
      </c>
      <c r="AP48">
        <v>0</v>
      </c>
      <c r="AQ48">
        <v>39</v>
      </c>
      <c r="AR48">
        <v>0</v>
      </c>
      <c r="AS48">
        <v>0</v>
      </c>
      <c r="AT48">
        <v>0</v>
      </c>
      <c r="AU48">
        <v>0</v>
      </c>
      <c r="AV48">
        <v>0</v>
      </c>
      <c r="AW48" s="113">
        <v>11514</v>
      </c>
      <c r="AX48">
        <v>0</v>
      </c>
      <c r="AY48" s="113">
        <v>11514</v>
      </c>
      <c r="AZ48">
        <v>0</v>
      </c>
      <c r="BA48">
        <v>0</v>
      </c>
      <c r="BB48">
        <v>0</v>
      </c>
      <c r="BC48">
        <v>0</v>
      </c>
      <c r="BD48">
        <v>0</v>
      </c>
      <c r="BE48">
        <v>0</v>
      </c>
      <c r="BF48" s="113">
        <v>-79519</v>
      </c>
      <c r="BG48">
        <v>0</v>
      </c>
      <c r="BH48">
        <v>0</v>
      </c>
      <c r="BI48">
        <v>0</v>
      </c>
      <c r="BJ48">
        <v>0</v>
      </c>
      <c r="BK48">
        <v>410.398</v>
      </c>
      <c r="BL48">
        <v>3945</v>
      </c>
      <c r="BM48" s="113">
        <v>14307</v>
      </c>
      <c r="BN48">
        <v>0</v>
      </c>
      <c r="BO48" s="113">
        <v>3750509</v>
      </c>
      <c r="BP48">
        <v>664.198</v>
      </c>
      <c r="BQ48">
        <v>5203</v>
      </c>
      <c r="BR48" s="113">
        <v>3156866</v>
      </c>
      <c r="BS48">
        <v>5345</v>
      </c>
      <c r="BT48" s="113">
        <v>392967</v>
      </c>
      <c r="BU48">
        <v>0</v>
      </c>
      <c r="BV48" s="113">
        <v>79519</v>
      </c>
      <c r="BW48">
        <v>4625.0302734</v>
      </c>
      <c r="BX48">
        <v>4887.3251953</v>
      </c>
      <c r="BY48">
        <v>4887.3251953</v>
      </c>
      <c r="BZ48">
        <v>5931.625</v>
      </c>
      <c r="CA48">
        <v>0.0520361328</v>
      </c>
      <c r="CB48">
        <v>0.0413155273</v>
      </c>
      <c r="CC48">
        <v>23.461</v>
      </c>
      <c r="CD48">
        <v>0</v>
      </c>
      <c r="CE48">
        <v>0</v>
      </c>
      <c r="CF48">
        <v>2277488.9401</v>
      </c>
      <c r="CG48">
        <v>2596.865425</v>
      </c>
      <c r="CH48">
        <v>0</v>
      </c>
      <c r="CI48">
        <v>0</v>
      </c>
      <c r="CJ48">
        <v>602890.365</v>
      </c>
      <c r="CK48">
        <v>0</v>
      </c>
      <c r="CL48">
        <v>0</v>
      </c>
      <c r="CM48">
        <v>11593.361063</v>
      </c>
      <c r="CN48">
        <v>139161.85413</v>
      </c>
      <c r="CO48">
        <v>0</v>
      </c>
      <c r="CP48">
        <v>0</v>
      </c>
      <c r="CQ48">
        <v>0</v>
      </c>
      <c r="CR48" s="113">
        <v>3033731</v>
      </c>
      <c r="CS48">
        <v>0.9731658002</v>
      </c>
      <c r="CT48">
        <v>2952324</v>
      </c>
      <c r="CU48">
        <v>638.336</v>
      </c>
      <c r="CV48" s="113">
        <v>199200</v>
      </c>
      <c r="CW48" s="113">
        <v>84262</v>
      </c>
      <c r="CX48" s="113">
        <v>283462</v>
      </c>
      <c r="CY48">
        <v>3317193.3857</v>
      </c>
      <c r="CZ48">
        <v>5229</v>
      </c>
      <c r="DA48">
        <v>829.278</v>
      </c>
      <c r="DB48">
        <v>5262</v>
      </c>
      <c r="DC48">
        <v>987.721</v>
      </c>
      <c r="DD48">
        <v>5199</v>
      </c>
      <c r="DE48">
        <v>2304.818</v>
      </c>
      <c r="DF48">
        <v>5092</v>
      </c>
      <c r="DG48">
        <v>1334.117</v>
      </c>
      <c r="DH48">
        <v>5111</v>
      </c>
      <c r="DI48">
        <v>591.372</v>
      </c>
      <c r="DJ48">
        <v>5121</v>
      </c>
      <c r="DK48">
        <v>332.793</v>
      </c>
      <c r="DL48">
        <v>5121</v>
      </c>
      <c r="DM48">
        <v>1346.994</v>
      </c>
      <c r="DN48">
        <v>5150</v>
      </c>
      <c r="DO48">
        <v>1417.459</v>
      </c>
      <c r="DP48">
        <v>5106</v>
      </c>
      <c r="DQ48">
        <v>668.851</v>
      </c>
      <c r="DR48">
        <v>0</v>
      </c>
      <c r="DS48">
        <v>4971</v>
      </c>
      <c r="DT48">
        <v>3549833</v>
      </c>
      <c r="DU48">
        <v>5345</v>
      </c>
      <c r="DV48" s="113">
        <v>3321262</v>
      </c>
      <c r="DW48" s="113">
        <v>76600</v>
      </c>
      <c r="DX48" s="113">
        <v>3397862</v>
      </c>
      <c r="DY48">
        <v>0</v>
      </c>
      <c r="DZ48" s="113">
        <v>3412169</v>
      </c>
      <c r="EA48" s="113">
        <v>3635324</v>
      </c>
      <c r="EB48" s="113">
        <v>378438</v>
      </c>
      <c r="EC48">
        <v>0</v>
      </c>
      <c r="ED48" s="113">
        <v>378438</v>
      </c>
      <c r="EE48">
        <v>0</v>
      </c>
      <c r="EF48">
        <v>3412169</v>
      </c>
      <c r="EG48">
        <v>5345</v>
      </c>
      <c r="EH48">
        <v>298919</v>
      </c>
      <c r="EI48" s="113">
        <v>3616112</v>
      </c>
      <c r="EJ48" s="113">
        <v>3707145</v>
      </c>
    </row>
    <row r="49" spans="1:140" ht="12.75">
      <c r="A49">
        <v>57811</v>
      </c>
      <c r="B49" t="s">
        <v>719</v>
      </c>
      <c r="C49" t="s">
        <v>116</v>
      </c>
      <c r="D49">
        <v>4</v>
      </c>
      <c r="E49">
        <v>1</v>
      </c>
      <c r="F49">
        <v>363.11</v>
      </c>
      <c r="G49">
        <v>0</v>
      </c>
      <c r="H49">
        <v>0</v>
      </c>
      <c r="I49">
        <v>0</v>
      </c>
      <c r="J49">
        <v>0</v>
      </c>
      <c r="K49">
        <v>0</v>
      </c>
      <c r="L49">
        <v>0</v>
      </c>
      <c r="M49">
        <v>0</v>
      </c>
      <c r="N49">
        <v>0</v>
      </c>
      <c r="O49">
        <v>0</v>
      </c>
      <c r="P49">
        <v>0</v>
      </c>
      <c r="Q49">
        <v>0</v>
      </c>
      <c r="R49">
        <v>32.209</v>
      </c>
      <c r="S49">
        <v>0</v>
      </c>
      <c r="T49">
        <v>319.2</v>
      </c>
      <c r="U49">
        <v>0</v>
      </c>
      <c r="V49">
        <v>0</v>
      </c>
      <c r="W49">
        <v>0</v>
      </c>
      <c r="X49">
        <v>0</v>
      </c>
      <c r="Y49">
        <v>0</v>
      </c>
      <c r="Z49">
        <v>0</v>
      </c>
      <c r="AA49">
        <v>0</v>
      </c>
      <c r="AB49">
        <v>0</v>
      </c>
      <c r="AC49">
        <v>0</v>
      </c>
      <c r="AD49">
        <v>0</v>
      </c>
      <c r="AE49">
        <v>0</v>
      </c>
      <c r="AF49">
        <v>0</v>
      </c>
      <c r="AG49">
        <v>0</v>
      </c>
      <c r="AH49">
        <v>0</v>
      </c>
      <c r="AI49">
        <v>363.11</v>
      </c>
      <c r="AJ49">
        <v>363.11</v>
      </c>
      <c r="AK49">
        <v>0</v>
      </c>
      <c r="AL49">
        <v>0</v>
      </c>
      <c r="AM49">
        <v>363.11</v>
      </c>
      <c r="AN49">
        <v>0</v>
      </c>
      <c r="AO49">
        <v>0</v>
      </c>
      <c r="AP49">
        <v>0</v>
      </c>
      <c r="AQ49">
        <v>0</v>
      </c>
      <c r="AR49">
        <v>0</v>
      </c>
      <c r="AS49">
        <v>0</v>
      </c>
      <c r="AT49">
        <v>0</v>
      </c>
      <c r="AU49">
        <v>0</v>
      </c>
      <c r="AV49">
        <v>0</v>
      </c>
      <c r="AW49" s="113">
        <v>10686</v>
      </c>
      <c r="AX49">
        <v>0</v>
      </c>
      <c r="AY49" s="113">
        <v>10686</v>
      </c>
      <c r="AZ49">
        <v>0</v>
      </c>
      <c r="BA49" s="113">
        <v>65580</v>
      </c>
      <c r="BB49">
        <v>0</v>
      </c>
      <c r="BC49">
        <v>0</v>
      </c>
      <c r="BD49">
        <v>0</v>
      </c>
      <c r="BE49" s="113">
        <v>65580</v>
      </c>
      <c r="BF49" s="113">
        <v>-49096</v>
      </c>
      <c r="BG49">
        <v>0</v>
      </c>
      <c r="BH49">
        <v>0</v>
      </c>
      <c r="BI49">
        <v>0</v>
      </c>
      <c r="BJ49">
        <v>0</v>
      </c>
      <c r="BK49">
        <v>257.046</v>
      </c>
      <c r="BL49">
        <v>3945</v>
      </c>
      <c r="BM49" s="113">
        <v>8702</v>
      </c>
      <c r="BN49" s="113">
        <v>65580</v>
      </c>
      <c r="BO49" s="113">
        <v>2398287</v>
      </c>
      <c r="BP49">
        <v>420.099</v>
      </c>
      <c r="BQ49">
        <v>5261</v>
      </c>
      <c r="BR49" s="113">
        <v>2062270</v>
      </c>
      <c r="BS49">
        <v>5402</v>
      </c>
      <c r="BT49" s="113">
        <v>206985</v>
      </c>
      <c r="BU49">
        <v>0</v>
      </c>
      <c r="BV49" s="113">
        <v>49096</v>
      </c>
      <c r="BW49">
        <v>4625.0302734</v>
      </c>
      <c r="BX49">
        <v>4887.3251953</v>
      </c>
      <c r="BY49">
        <v>4887.3251953</v>
      </c>
      <c r="BZ49">
        <v>5931.625</v>
      </c>
      <c r="CA49">
        <v>0.0520361328</v>
      </c>
      <c r="CB49">
        <v>0.0413155273</v>
      </c>
      <c r="CC49">
        <v>0</v>
      </c>
      <c r="CD49">
        <v>0</v>
      </c>
      <c r="CE49">
        <v>0</v>
      </c>
      <c r="CF49">
        <v>2153832.3538</v>
      </c>
      <c r="CG49">
        <v>210156.88059</v>
      </c>
      <c r="CH49">
        <v>0</v>
      </c>
      <c r="CI49">
        <v>0</v>
      </c>
      <c r="CJ49">
        <v>378674.94</v>
      </c>
      <c r="CK49">
        <v>0</v>
      </c>
      <c r="CL49">
        <v>0</v>
      </c>
      <c r="CM49">
        <v>0</v>
      </c>
      <c r="CN49">
        <v>0</v>
      </c>
      <c r="CO49">
        <v>0</v>
      </c>
      <c r="CP49">
        <v>0</v>
      </c>
      <c r="CQ49">
        <v>0</v>
      </c>
      <c r="CR49" s="113">
        <v>2808244</v>
      </c>
      <c r="CS49">
        <v>0.9731658002</v>
      </c>
      <c r="CT49">
        <v>2669067</v>
      </c>
      <c r="CU49">
        <v>577.092</v>
      </c>
      <c r="CV49" s="113">
        <v>180088</v>
      </c>
      <c r="CW49" s="113">
        <v>76178</v>
      </c>
      <c r="CX49" s="113">
        <v>256266</v>
      </c>
      <c r="CY49">
        <v>3064510.1743</v>
      </c>
      <c r="CZ49">
        <v>5229</v>
      </c>
      <c r="DA49">
        <v>829.278</v>
      </c>
      <c r="DB49">
        <v>5262</v>
      </c>
      <c r="DC49">
        <v>987.721</v>
      </c>
      <c r="DD49">
        <v>5199</v>
      </c>
      <c r="DE49">
        <v>2304.818</v>
      </c>
      <c r="DF49">
        <v>5092</v>
      </c>
      <c r="DG49">
        <v>1334.117</v>
      </c>
      <c r="DH49">
        <v>5111</v>
      </c>
      <c r="DI49">
        <v>591.372</v>
      </c>
      <c r="DJ49">
        <v>5121</v>
      </c>
      <c r="DK49">
        <v>332.793</v>
      </c>
      <c r="DL49">
        <v>5121</v>
      </c>
      <c r="DM49">
        <v>1346.994</v>
      </c>
      <c r="DN49">
        <v>5150</v>
      </c>
      <c r="DO49">
        <v>1417.459</v>
      </c>
      <c r="DP49">
        <v>5106</v>
      </c>
      <c r="DQ49">
        <v>668.851</v>
      </c>
      <c r="DR49">
        <v>0</v>
      </c>
      <c r="DS49">
        <v>4971</v>
      </c>
      <c r="DT49">
        <v>2269255</v>
      </c>
      <c r="DU49">
        <v>5402</v>
      </c>
      <c r="DV49" s="113">
        <v>3036081</v>
      </c>
      <c r="DW49" s="113">
        <v>69251</v>
      </c>
      <c r="DX49" s="113">
        <v>3105332</v>
      </c>
      <c r="DY49">
        <v>0</v>
      </c>
      <c r="DZ49" s="113">
        <v>3114034</v>
      </c>
      <c r="EA49" s="113">
        <v>3319433</v>
      </c>
      <c r="EB49" s="113">
        <v>305790</v>
      </c>
      <c r="EC49">
        <v>0</v>
      </c>
      <c r="ED49" s="113">
        <v>305790</v>
      </c>
      <c r="EE49">
        <v>0</v>
      </c>
      <c r="EF49">
        <v>3114034</v>
      </c>
      <c r="EG49">
        <v>5396</v>
      </c>
      <c r="EH49">
        <v>256694</v>
      </c>
      <c r="EI49" s="113">
        <v>3321204</v>
      </c>
      <c r="EJ49" s="113">
        <v>3380987</v>
      </c>
    </row>
    <row r="50" spans="1:140" ht="12.75">
      <c r="A50">
        <v>57813</v>
      </c>
      <c r="B50" t="s">
        <v>719</v>
      </c>
      <c r="C50" t="s">
        <v>288</v>
      </c>
      <c r="D50">
        <v>4</v>
      </c>
      <c r="E50">
        <v>1</v>
      </c>
      <c r="F50">
        <v>1235.896</v>
      </c>
      <c r="G50">
        <v>0.111</v>
      </c>
      <c r="H50">
        <v>0</v>
      </c>
      <c r="I50">
        <v>0.224</v>
      </c>
      <c r="J50">
        <v>6.445</v>
      </c>
      <c r="K50">
        <v>0</v>
      </c>
      <c r="L50">
        <v>0</v>
      </c>
      <c r="M50">
        <v>0</v>
      </c>
      <c r="N50">
        <v>0</v>
      </c>
      <c r="O50">
        <v>0</v>
      </c>
      <c r="P50">
        <v>0</v>
      </c>
      <c r="Q50">
        <v>0</v>
      </c>
      <c r="R50">
        <v>18.855</v>
      </c>
      <c r="S50">
        <v>0</v>
      </c>
      <c r="T50">
        <v>1246.7</v>
      </c>
      <c r="U50">
        <v>0.066</v>
      </c>
      <c r="V50">
        <v>0</v>
      </c>
      <c r="W50">
        <v>0</v>
      </c>
      <c r="X50">
        <v>0</v>
      </c>
      <c r="Y50">
        <v>0</v>
      </c>
      <c r="Z50">
        <v>0</v>
      </c>
      <c r="AA50">
        <v>0</v>
      </c>
      <c r="AB50">
        <v>0</v>
      </c>
      <c r="AC50">
        <v>0</v>
      </c>
      <c r="AD50">
        <v>0</v>
      </c>
      <c r="AE50">
        <v>0</v>
      </c>
      <c r="AF50">
        <v>511.817</v>
      </c>
      <c r="AG50">
        <v>511.817</v>
      </c>
      <c r="AH50">
        <v>0</v>
      </c>
      <c r="AI50">
        <v>1235.896</v>
      </c>
      <c r="AJ50">
        <v>1235.896</v>
      </c>
      <c r="AK50">
        <v>511.817</v>
      </c>
      <c r="AL50">
        <v>6.78</v>
      </c>
      <c r="AM50">
        <v>1229.116</v>
      </c>
      <c r="AN50">
        <v>94.322</v>
      </c>
      <c r="AO50">
        <v>0</v>
      </c>
      <c r="AP50">
        <v>0</v>
      </c>
      <c r="AQ50">
        <v>0</v>
      </c>
      <c r="AR50">
        <v>0</v>
      </c>
      <c r="AS50" s="113">
        <v>25939</v>
      </c>
      <c r="AT50">
        <v>0</v>
      </c>
      <c r="AU50">
        <v>0</v>
      </c>
      <c r="AV50">
        <v>0</v>
      </c>
      <c r="AW50" s="113">
        <v>36372</v>
      </c>
      <c r="AX50">
        <v>0</v>
      </c>
      <c r="AY50" s="113">
        <v>36372</v>
      </c>
      <c r="AZ50">
        <v>0</v>
      </c>
      <c r="BA50">
        <v>0</v>
      </c>
      <c r="BB50">
        <v>0</v>
      </c>
      <c r="BC50">
        <v>0</v>
      </c>
      <c r="BD50">
        <v>0</v>
      </c>
      <c r="BE50">
        <v>0</v>
      </c>
      <c r="BF50" s="113">
        <v>-104557</v>
      </c>
      <c r="BG50">
        <v>0</v>
      </c>
      <c r="BH50">
        <v>0</v>
      </c>
      <c r="BI50">
        <v>0</v>
      </c>
      <c r="BJ50">
        <v>0</v>
      </c>
      <c r="BK50">
        <v>558.172</v>
      </c>
      <c r="BL50">
        <v>3945</v>
      </c>
      <c r="BM50" s="113">
        <v>17937</v>
      </c>
      <c r="BN50">
        <v>0</v>
      </c>
      <c r="BO50" s="113">
        <v>4959332</v>
      </c>
      <c r="BP50">
        <v>869.933</v>
      </c>
      <c r="BQ50">
        <v>5246.939</v>
      </c>
      <c r="BR50" s="113">
        <v>4134702</v>
      </c>
      <c r="BS50">
        <v>5370</v>
      </c>
      <c r="BT50" s="113">
        <v>536507</v>
      </c>
      <c r="BU50">
        <v>0</v>
      </c>
      <c r="BV50" s="113">
        <v>104557</v>
      </c>
      <c r="BW50">
        <v>4625.0302734</v>
      </c>
      <c r="BX50">
        <v>4887.3251953</v>
      </c>
      <c r="BY50">
        <v>4887.3251953</v>
      </c>
      <c r="BZ50">
        <v>5931.625</v>
      </c>
      <c r="CA50">
        <v>0.0520361328</v>
      </c>
      <c r="CB50">
        <v>0.0413155273</v>
      </c>
      <c r="CC50">
        <v>21.01</v>
      </c>
      <c r="CD50">
        <v>0</v>
      </c>
      <c r="CE50">
        <v>0</v>
      </c>
      <c r="CF50">
        <v>7290655.1935</v>
      </c>
      <c r="CG50">
        <v>123024.86831</v>
      </c>
      <c r="CH50">
        <v>0</v>
      </c>
      <c r="CI50">
        <v>0</v>
      </c>
      <c r="CJ50">
        <v>1478991.3775</v>
      </c>
      <c r="CK50">
        <v>943.4842725</v>
      </c>
      <c r="CL50">
        <v>0</v>
      </c>
      <c r="CM50">
        <v>303590.65126</v>
      </c>
      <c r="CN50">
        <v>124623.44125</v>
      </c>
      <c r="CO50">
        <v>0</v>
      </c>
      <c r="CP50">
        <v>0</v>
      </c>
      <c r="CQ50">
        <v>0</v>
      </c>
      <c r="CR50" s="113">
        <v>9347768</v>
      </c>
      <c r="CS50">
        <v>0.9731658002</v>
      </c>
      <c r="CT50">
        <v>9071685</v>
      </c>
      <c r="CU50">
        <v>1961.433</v>
      </c>
      <c r="CV50" s="113">
        <v>612086</v>
      </c>
      <c r="CW50" s="113">
        <v>258915</v>
      </c>
      <c r="CX50" s="113">
        <v>871001</v>
      </c>
      <c r="CY50">
        <v>10218769.016</v>
      </c>
      <c r="CZ50">
        <v>5229</v>
      </c>
      <c r="DA50">
        <v>829.278</v>
      </c>
      <c r="DB50">
        <v>5262</v>
      </c>
      <c r="DC50">
        <v>987.721</v>
      </c>
      <c r="DD50">
        <v>5199</v>
      </c>
      <c r="DE50">
        <v>2304.818</v>
      </c>
      <c r="DF50">
        <v>5092</v>
      </c>
      <c r="DG50">
        <v>1334.117</v>
      </c>
      <c r="DH50">
        <v>5111</v>
      </c>
      <c r="DI50">
        <v>591.372</v>
      </c>
      <c r="DJ50">
        <v>5121</v>
      </c>
      <c r="DK50">
        <v>332.793</v>
      </c>
      <c r="DL50">
        <v>5121</v>
      </c>
      <c r="DM50">
        <v>1346.994</v>
      </c>
      <c r="DN50">
        <v>5150</v>
      </c>
      <c r="DO50">
        <v>1417.459</v>
      </c>
      <c r="DP50">
        <v>5106</v>
      </c>
      <c r="DQ50">
        <v>668.851</v>
      </c>
      <c r="DR50">
        <v>1816.999</v>
      </c>
      <c r="DS50">
        <v>4971</v>
      </c>
      <c r="DT50">
        <v>4671209</v>
      </c>
      <c r="DU50">
        <v>5370</v>
      </c>
      <c r="DV50" s="113">
        <v>10291519</v>
      </c>
      <c r="DW50" s="113">
        <v>235372</v>
      </c>
      <c r="DX50" s="113">
        <v>10526891</v>
      </c>
      <c r="DY50">
        <v>0</v>
      </c>
      <c r="DZ50" s="113">
        <v>10544828</v>
      </c>
      <c r="EA50" s="113">
        <v>11219397</v>
      </c>
      <c r="EB50" s="113">
        <v>1197060</v>
      </c>
      <c r="EC50">
        <v>0</v>
      </c>
      <c r="ED50" s="113">
        <v>1197060</v>
      </c>
      <c r="EE50">
        <v>0</v>
      </c>
      <c r="EF50">
        <v>10544828</v>
      </c>
      <c r="EG50">
        <v>5376</v>
      </c>
      <c r="EH50">
        <v>1092503</v>
      </c>
      <c r="EI50" s="113">
        <v>11311272</v>
      </c>
      <c r="EJ50" s="113">
        <v>11452201</v>
      </c>
    </row>
    <row r="51" spans="1:140" ht="12.75">
      <c r="A51">
        <v>57814</v>
      </c>
      <c r="B51" t="s">
        <v>719</v>
      </c>
      <c r="C51" t="s">
        <v>399</v>
      </c>
      <c r="D51">
        <v>4</v>
      </c>
      <c r="E51">
        <v>1</v>
      </c>
      <c r="F51">
        <v>565.841</v>
      </c>
      <c r="G51">
        <v>0</v>
      </c>
      <c r="H51">
        <v>78.501</v>
      </c>
      <c r="I51">
        <v>0.258</v>
      </c>
      <c r="J51">
        <v>2.443</v>
      </c>
      <c r="K51">
        <v>0</v>
      </c>
      <c r="L51">
        <v>0</v>
      </c>
      <c r="M51">
        <v>0</v>
      </c>
      <c r="N51">
        <v>0</v>
      </c>
      <c r="O51">
        <v>0</v>
      </c>
      <c r="P51">
        <v>1.51</v>
      </c>
      <c r="Q51">
        <v>17.07</v>
      </c>
      <c r="R51">
        <v>8.354</v>
      </c>
      <c r="S51">
        <v>0</v>
      </c>
      <c r="T51">
        <v>645</v>
      </c>
      <c r="U51">
        <v>0</v>
      </c>
      <c r="V51">
        <v>0</v>
      </c>
      <c r="W51">
        <v>0</v>
      </c>
      <c r="X51">
        <v>0</v>
      </c>
      <c r="Y51">
        <v>0</v>
      </c>
      <c r="Z51">
        <v>0</v>
      </c>
      <c r="AA51">
        <v>0</v>
      </c>
      <c r="AB51">
        <v>0</v>
      </c>
      <c r="AC51">
        <v>0</v>
      </c>
      <c r="AD51">
        <v>0</v>
      </c>
      <c r="AE51">
        <v>0</v>
      </c>
      <c r="AF51">
        <v>51.569</v>
      </c>
      <c r="AG51">
        <v>51.569</v>
      </c>
      <c r="AH51">
        <v>0</v>
      </c>
      <c r="AI51">
        <v>565.841</v>
      </c>
      <c r="AJ51">
        <v>565.841</v>
      </c>
      <c r="AK51">
        <v>51.569</v>
      </c>
      <c r="AL51">
        <v>82.712</v>
      </c>
      <c r="AM51">
        <v>466.059</v>
      </c>
      <c r="AN51">
        <v>405.616</v>
      </c>
      <c r="AO51">
        <v>26</v>
      </c>
      <c r="AP51">
        <v>0</v>
      </c>
      <c r="AQ51">
        <v>65</v>
      </c>
      <c r="AR51">
        <v>0</v>
      </c>
      <c r="AS51" s="113">
        <v>111544</v>
      </c>
      <c r="AT51">
        <v>0</v>
      </c>
      <c r="AU51">
        <v>0</v>
      </c>
      <c r="AV51">
        <v>0</v>
      </c>
      <c r="AW51" s="113">
        <v>16653</v>
      </c>
      <c r="AX51">
        <v>0</v>
      </c>
      <c r="AY51" s="113">
        <v>16653</v>
      </c>
      <c r="AZ51">
        <v>0</v>
      </c>
      <c r="BA51" s="113">
        <v>176567</v>
      </c>
      <c r="BB51">
        <v>0</v>
      </c>
      <c r="BC51">
        <v>0</v>
      </c>
      <c r="BD51">
        <v>0</v>
      </c>
      <c r="BE51" s="113">
        <v>176567</v>
      </c>
      <c r="BF51" s="113">
        <v>-127978</v>
      </c>
      <c r="BG51">
        <v>0</v>
      </c>
      <c r="BH51">
        <v>0</v>
      </c>
      <c r="BI51">
        <v>0</v>
      </c>
      <c r="BJ51">
        <v>0.315</v>
      </c>
      <c r="BK51">
        <v>531.856</v>
      </c>
      <c r="BL51">
        <v>3945</v>
      </c>
      <c r="BM51" s="113">
        <v>22847</v>
      </c>
      <c r="BN51" s="113">
        <v>147575</v>
      </c>
      <c r="BO51" s="113">
        <v>6275303</v>
      </c>
      <c r="BP51">
        <v>1072.653</v>
      </c>
      <c r="BQ51">
        <v>5405</v>
      </c>
      <c r="BR51" s="113">
        <v>5351116</v>
      </c>
      <c r="BS51">
        <v>5546</v>
      </c>
      <c r="BT51" s="113">
        <v>598139</v>
      </c>
      <c r="BU51">
        <v>0</v>
      </c>
      <c r="BV51" s="113">
        <v>127978</v>
      </c>
      <c r="BW51">
        <v>4625.0302734</v>
      </c>
      <c r="BX51">
        <v>4887.3251953</v>
      </c>
      <c r="BY51">
        <v>4887.3251953</v>
      </c>
      <c r="BZ51">
        <v>5931.625</v>
      </c>
      <c r="CA51">
        <v>0.0520361328</v>
      </c>
      <c r="CB51">
        <v>0.0413155273</v>
      </c>
      <c r="CC51">
        <v>250.162</v>
      </c>
      <c r="CD51">
        <v>0</v>
      </c>
      <c r="CE51">
        <v>0</v>
      </c>
      <c r="CF51">
        <v>2764487.2159</v>
      </c>
      <c r="CG51">
        <v>54508.074775</v>
      </c>
      <c r="CH51">
        <v>136707</v>
      </c>
      <c r="CI51">
        <v>0</v>
      </c>
      <c r="CJ51">
        <v>765179.625</v>
      </c>
      <c r="CK51">
        <v>0</v>
      </c>
      <c r="CL51">
        <v>0</v>
      </c>
      <c r="CM51">
        <v>30588.796963</v>
      </c>
      <c r="CN51">
        <v>1483867.1733</v>
      </c>
      <c r="CO51">
        <v>0</v>
      </c>
      <c r="CP51">
        <v>35827.015</v>
      </c>
      <c r="CQ51">
        <v>0</v>
      </c>
      <c r="CR51" s="113">
        <v>5523449</v>
      </c>
      <c r="CS51">
        <v>0.9731658002</v>
      </c>
      <c r="CT51">
        <v>5094852</v>
      </c>
      <c r="CU51">
        <v>1101.582</v>
      </c>
      <c r="CV51" s="113">
        <v>343760</v>
      </c>
      <c r="CW51" s="113">
        <v>145412</v>
      </c>
      <c r="CX51" s="113">
        <v>489172</v>
      </c>
      <c r="CY51">
        <v>6012620.8859</v>
      </c>
      <c r="CZ51">
        <v>5229</v>
      </c>
      <c r="DA51">
        <v>829.278</v>
      </c>
      <c r="DB51">
        <v>5262</v>
      </c>
      <c r="DC51">
        <v>987.721</v>
      </c>
      <c r="DD51">
        <v>5199</v>
      </c>
      <c r="DE51">
        <v>2304.818</v>
      </c>
      <c r="DF51">
        <v>5092</v>
      </c>
      <c r="DG51">
        <v>1334.117</v>
      </c>
      <c r="DH51">
        <v>5111</v>
      </c>
      <c r="DI51">
        <v>591.372</v>
      </c>
      <c r="DJ51">
        <v>5121</v>
      </c>
      <c r="DK51">
        <v>332.793</v>
      </c>
      <c r="DL51">
        <v>5121</v>
      </c>
      <c r="DM51">
        <v>1346.994</v>
      </c>
      <c r="DN51">
        <v>5150</v>
      </c>
      <c r="DO51">
        <v>1417.459</v>
      </c>
      <c r="DP51">
        <v>5106</v>
      </c>
      <c r="DQ51">
        <v>668.851</v>
      </c>
      <c r="DR51">
        <v>0</v>
      </c>
      <c r="DS51">
        <v>4971</v>
      </c>
      <c r="DT51">
        <v>5949255</v>
      </c>
      <c r="DU51">
        <v>5546</v>
      </c>
      <c r="DV51" s="113">
        <v>5954051</v>
      </c>
      <c r="DW51" s="113">
        <v>132190</v>
      </c>
      <c r="DX51" s="113">
        <v>6086241</v>
      </c>
      <c r="DY51" s="113">
        <v>28992</v>
      </c>
      <c r="DZ51" s="113">
        <v>6138080</v>
      </c>
      <c r="EA51" s="113">
        <v>6494927</v>
      </c>
      <c r="EB51" s="113">
        <v>614631</v>
      </c>
      <c r="EC51">
        <v>0</v>
      </c>
      <c r="ED51" s="113">
        <v>614631</v>
      </c>
      <c r="EE51">
        <v>0</v>
      </c>
      <c r="EF51">
        <v>6138080</v>
      </c>
      <c r="EG51">
        <v>5572</v>
      </c>
      <c r="EH51">
        <v>486653</v>
      </c>
      <c r="EI51" s="113">
        <v>6499274</v>
      </c>
      <c r="EJ51" s="113">
        <v>6643905</v>
      </c>
    </row>
    <row r="52" spans="1:140" ht="12.75">
      <c r="A52">
        <v>57815</v>
      </c>
      <c r="B52" t="s">
        <v>719</v>
      </c>
      <c r="C52" t="s">
        <v>117</v>
      </c>
      <c r="D52">
        <v>4</v>
      </c>
      <c r="E52">
        <v>1</v>
      </c>
      <c r="F52">
        <v>1178.866</v>
      </c>
      <c r="G52">
        <v>0</v>
      </c>
      <c r="H52">
        <v>0</v>
      </c>
      <c r="I52">
        <v>1.622</v>
      </c>
      <c r="J52">
        <v>22.468</v>
      </c>
      <c r="K52">
        <v>2.981</v>
      </c>
      <c r="L52">
        <v>0</v>
      </c>
      <c r="M52">
        <v>0</v>
      </c>
      <c r="N52">
        <v>0</v>
      </c>
      <c r="O52">
        <v>0</v>
      </c>
      <c r="P52">
        <v>0</v>
      </c>
      <c r="Q52">
        <v>30.203</v>
      </c>
      <c r="R52">
        <v>15.815</v>
      </c>
      <c r="S52">
        <v>57</v>
      </c>
      <c r="T52">
        <v>1278.2</v>
      </c>
      <c r="U52">
        <v>0</v>
      </c>
      <c r="V52">
        <v>0</v>
      </c>
      <c r="W52">
        <v>0</v>
      </c>
      <c r="X52">
        <v>0</v>
      </c>
      <c r="Y52">
        <v>0</v>
      </c>
      <c r="Z52">
        <v>0</v>
      </c>
      <c r="AA52">
        <v>0</v>
      </c>
      <c r="AB52">
        <v>0</v>
      </c>
      <c r="AC52">
        <v>0</v>
      </c>
      <c r="AD52">
        <v>0</v>
      </c>
      <c r="AE52">
        <v>0</v>
      </c>
      <c r="AF52">
        <v>554.168</v>
      </c>
      <c r="AG52">
        <v>587.683</v>
      </c>
      <c r="AH52">
        <v>0</v>
      </c>
      <c r="AI52">
        <v>1178.866</v>
      </c>
      <c r="AJ52">
        <v>1178.866</v>
      </c>
      <c r="AK52">
        <v>554.168</v>
      </c>
      <c r="AL52">
        <v>27.071</v>
      </c>
      <c r="AM52">
        <v>1121.592</v>
      </c>
      <c r="AN52">
        <v>166.314</v>
      </c>
      <c r="AO52">
        <v>76.25</v>
      </c>
      <c r="AP52">
        <v>0.25</v>
      </c>
      <c r="AQ52">
        <v>0</v>
      </c>
      <c r="AR52">
        <v>0</v>
      </c>
      <c r="AS52" s="113">
        <v>45736</v>
      </c>
      <c r="AT52" s="113">
        <v>38187</v>
      </c>
      <c r="AU52">
        <v>0</v>
      </c>
      <c r="AV52">
        <v>0</v>
      </c>
      <c r="AW52" s="113">
        <v>34694</v>
      </c>
      <c r="AX52">
        <v>0</v>
      </c>
      <c r="AY52" s="113">
        <v>34694</v>
      </c>
      <c r="AZ52">
        <v>0</v>
      </c>
      <c r="BA52">
        <v>0</v>
      </c>
      <c r="BB52">
        <v>0</v>
      </c>
      <c r="BC52">
        <v>0</v>
      </c>
      <c r="BD52">
        <v>0</v>
      </c>
      <c r="BE52">
        <v>0</v>
      </c>
      <c r="BF52" s="113">
        <v>-234080</v>
      </c>
      <c r="BG52">
        <v>0</v>
      </c>
      <c r="BH52">
        <v>0</v>
      </c>
      <c r="BI52">
        <v>0</v>
      </c>
      <c r="BJ52">
        <v>8.581</v>
      </c>
      <c r="BK52" s="168">
        <v>1187.085</v>
      </c>
      <c r="BL52">
        <v>3945</v>
      </c>
      <c r="BM52" s="113">
        <v>38802</v>
      </c>
      <c r="BN52">
        <v>0</v>
      </c>
      <c r="BO52" s="113">
        <v>10469638</v>
      </c>
      <c r="BP52">
        <v>1826.735</v>
      </c>
      <c r="BQ52">
        <v>5266</v>
      </c>
      <c r="BR52" s="113">
        <v>8729195</v>
      </c>
      <c r="BS52">
        <v>5407</v>
      </c>
      <c r="BT52" s="113">
        <v>1148402</v>
      </c>
      <c r="BU52">
        <v>0</v>
      </c>
      <c r="BV52" s="113">
        <v>234080</v>
      </c>
      <c r="BW52">
        <v>4625.0302734</v>
      </c>
      <c r="BX52">
        <v>4887.3251953</v>
      </c>
      <c r="BY52">
        <v>4887.3251953</v>
      </c>
      <c r="BZ52">
        <v>5931.625</v>
      </c>
      <c r="CA52">
        <v>0.0520361328</v>
      </c>
      <c r="CB52">
        <v>0.0413155273</v>
      </c>
      <c r="CC52">
        <v>84.457</v>
      </c>
      <c r="CD52">
        <v>0</v>
      </c>
      <c r="CE52">
        <v>0</v>
      </c>
      <c r="CF52">
        <v>6652863.147</v>
      </c>
      <c r="CG52">
        <v>103189.51431</v>
      </c>
      <c r="CH52">
        <v>242285</v>
      </c>
      <c r="CI52">
        <v>40572.315</v>
      </c>
      <c r="CJ52">
        <v>1516360.615</v>
      </c>
      <c r="CK52">
        <v>0</v>
      </c>
      <c r="CL52">
        <v>0</v>
      </c>
      <c r="CM52">
        <v>328711.6763</v>
      </c>
      <c r="CN52">
        <v>500967.25263</v>
      </c>
      <c r="CO52">
        <v>0</v>
      </c>
      <c r="CP52">
        <v>0</v>
      </c>
      <c r="CQ52">
        <v>0</v>
      </c>
      <c r="CR52" s="113">
        <v>9430686</v>
      </c>
      <c r="CS52">
        <v>0.9731658002</v>
      </c>
      <c r="CT52">
        <v>9133112</v>
      </c>
      <c r="CU52">
        <v>1974.714</v>
      </c>
      <c r="CV52" s="113">
        <v>616231</v>
      </c>
      <c r="CW52" s="113">
        <v>260668</v>
      </c>
      <c r="CX52" s="113">
        <v>876899</v>
      </c>
      <c r="CY52">
        <v>10307584.52</v>
      </c>
      <c r="CZ52">
        <v>5229</v>
      </c>
      <c r="DA52">
        <v>829.278</v>
      </c>
      <c r="DB52">
        <v>5262</v>
      </c>
      <c r="DC52">
        <v>987.721</v>
      </c>
      <c r="DD52">
        <v>5199</v>
      </c>
      <c r="DE52">
        <v>2304.818</v>
      </c>
      <c r="DF52">
        <v>5092</v>
      </c>
      <c r="DG52">
        <v>1334.117</v>
      </c>
      <c r="DH52">
        <v>5111</v>
      </c>
      <c r="DI52">
        <v>591.372</v>
      </c>
      <c r="DJ52">
        <v>5121</v>
      </c>
      <c r="DK52">
        <v>332.793</v>
      </c>
      <c r="DL52">
        <v>5121</v>
      </c>
      <c r="DM52">
        <v>1346.994</v>
      </c>
      <c r="DN52">
        <v>5150</v>
      </c>
      <c r="DO52">
        <v>1417.459</v>
      </c>
      <c r="DP52">
        <v>5106</v>
      </c>
      <c r="DQ52">
        <v>668.851</v>
      </c>
      <c r="DR52">
        <v>0</v>
      </c>
      <c r="DS52">
        <v>4971</v>
      </c>
      <c r="DT52">
        <v>9877597</v>
      </c>
      <c r="DU52">
        <v>5407</v>
      </c>
      <c r="DV52" s="113">
        <v>10398844</v>
      </c>
      <c r="DW52" s="113">
        <v>236966</v>
      </c>
      <c r="DX52" s="113">
        <v>10635810</v>
      </c>
      <c r="DY52">
        <v>0</v>
      </c>
      <c r="DZ52" s="113">
        <v>10674612</v>
      </c>
      <c r="EA52" s="113">
        <v>11368428</v>
      </c>
      <c r="EB52" s="113">
        <v>1243926</v>
      </c>
      <c r="EC52">
        <v>0</v>
      </c>
      <c r="ED52" s="113">
        <v>1243926</v>
      </c>
      <c r="EE52">
        <v>0</v>
      </c>
      <c r="EF52">
        <v>10674612</v>
      </c>
      <c r="EG52">
        <v>5406</v>
      </c>
      <c r="EH52">
        <v>1048033</v>
      </c>
      <c r="EI52" s="113">
        <v>11355618</v>
      </c>
      <c r="EJ52" s="113">
        <v>11624392</v>
      </c>
    </row>
    <row r="53" spans="1:140" ht="12.75">
      <c r="A53">
        <v>57816</v>
      </c>
      <c r="B53" t="s">
        <v>719</v>
      </c>
      <c r="C53" t="s">
        <v>118</v>
      </c>
      <c r="D53">
        <v>4</v>
      </c>
      <c r="E53">
        <v>1</v>
      </c>
      <c r="F53">
        <v>1161.589</v>
      </c>
      <c r="G53">
        <v>0</v>
      </c>
      <c r="H53">
        <v>0</v>
      </c>
      <c r="I53">
        <v>1.727</v>
      </c>
      <c r="J53">
        <v>35.999</v>
      </c>
      <c r="K53">
        <v>0</v>
      </c>
      <c r="L53">
        <v>0</v>
      </c>
      <c r="M53">
        <v>0</v>
      </c>
      <c r="N53">
        <v>0</v>
      </c>
      <c r="O53">
        <v>0</v>
      </c>
      <c r="P53">
        <v>0</v>
      </c>
      <c r="Q53">
        <v>0</v>
      </c>
      <c r="R53">
        <v>1.619</v>
      </c>
      <c r="S53">
        <v>1</v>
      </c>
      <c r="T53">
        <v>1178.5</v>
      </c>
      <c r="U53">
        <v>0</v>
      </c>
      <c r="V53">
        <v>0</v>
      </c>
      <c r="W53">
        <v>0</v>
      </c>
      <c r="X53">
        <v>0</v>
      </c>
      <c r="Y53">
        <v>0</v>
      </c>
      <c r="Z53">
        <v>0</v>
      </c>
      <c r="AA53">
        <v>0</v>
      </c>
      <c r="AB53">
        <v>0</v>
      </c>
      <c r="AC53">
        <v>0</v>
      </c>
      <c r="AD53">
        <v>0</v>
      </c>
      <c r="AE53">
        <v>0</v>
      </c>
      <c r="AF53">
        <v>13.411</v>
      </c>
      <c r="AG53">
        <v>13.848</v>
      </c>
      <c r="AH53">
        <v>0</v>
      </c>
      <c r="AI53">
        <v>1161.589</v>
      </c>
      <c r="AJ53">
        <v>1161.589</v>
      </c>
      <c r="AK53">
        <v>13.411</v>
      </c>
      <c r="AL53">
        <v>37.726</v>
      </c>
      <c r="AM53">
        <v>1123.863</v>
      </c>
      <c r="AN53">
        <v>0</v>
      </c>
      <c r="AO53">
        <v>68</v>
      </c>
      <c r="AP53">
        <v>2</v>
      </c>
      <c r="AQ53">
        <v>0</v>
      </c>
      <c r="AR53">
        <v>0</v>
      </c>
      <c r="AS53">
        <v>0</v>
      </c>
      <c r="AT53" s="113">
        <v>34500</v>
      </c>
      <c r="AU53">
        <v>0</v>
      </c>
      <c r="AV53">
        <v>0</v>
      </c>
      <c r="AW53" s="113">
        <v>34186</v>
      </c>
      <c r="AX53">
        <v>0</v>
      </c>
      <c r="AY53" s="113">
        <v>34186</v>
      </c>
      <c r="AZ53">
        <v>0</v>
      </c>
      <c r="BA53">
        <v>0</v>
      </c>
      <c r="BB53">
        <v>0</v>
      </c>
      <c r="BC53">
        <v>0</v>
      </c>
      <c r="BD53">
        <v>0</v>
      </c>
      <c r="BE53">
        <v>0</v>
      </c>
      <c r="BF53" s="113">
        <v>-217828</v>
      </c>
      <c r="BG53">
        <v>0</v>
      </c>
      <c r="BH53">
        <v>0</v>
      </c>
      <c r="BI53">
        <v>0</v>
      </c>
      <c r="BJ53">
        <v>0</v>
      </c>
      <c r="BK53" s="168">
        <v>1131.454</v>
      </c>
      <c r="BL53">
        <v>3945</v>
      </c>
      <c r="BM53" s="113">
        <v>37189</v>
      </c>
      <c r="BN53">
        <v>0</v>
      </c>
      <c r="BO53" s="113">
        <v>10048028</v>
      </c>
      <c r="BP53">
        <v>1801.858</v>
      </c>
      <c r="BQ53">
        <v>5112</v>
      </c>
      <c r="BR53" s="113">
        <v>8564049</v>
      </c>
      <c r="BS53">
        <v>5253</v>
      </c>
      <c r="BT53" s="113">
        <v>901044</v>
      </c>
      <c r="BU53">
        <v>0</v>
      </c>
      <c r="BV53" s="113">
        <v>217828</v>
      </c>
      <c r="BW53">
        <v>4625.0302734</v>
      </c>
      <c r="BX53">
        <v>4887.3251953</v>
      </c>
      <c r="BY53">
        <v>4887.3251953</v>
      </c>
      <c r="BZ53">
        <v>5931.625</v>
      </c>
      <c r="CA53">
        <v>0.0520361328</v>
      </c>
      <c r="CB53">
        <v>0.0413155273</v>
      </c>
      <c r="CC53">
        <v>116.632</v>
      </c>
      <c r="CD53">
        <v>0</v>
      </c>
      <c r="CE53">
        <v>0</v>
      </c>
      <c r="CF53">
        <v>6666333.8674</v>
      </c>
      <c r="CG53">
        <v>10563.630963</v>
      </c>
      <c r="CH53">
        <v>0</v>
      </c>
      <c r="CI53">
        <v>711.795</v>
      </c>
      <c r="CJ53">
        <v>1398084.0125</v>
      </c>
      <c r="CK53">
        <v>0</v>
      </c>
      <c r="CL53">
        <v>0</v>
      </c>
      <c r="CM53">
        <v>7954.9022875</v>
      </c>
      <c r="CN53">
        <v>691817.287</v>
      </c>
      <c r="CO53">
        <v>0</v>
      </c>
      <c r="CP53">
        <v>0</v>
      </c>
      <c r="CQ53">
        <v>0</v>
      </c>
      <c r="CR53" s="113">
        <v>8775465</v>
      </c>
      <c r="CS53">
        <v>0.9731658002</v>
      </c>
      <c r="CT53">
        <v>8539983</v>
      </c>
      <c r="CU53">
        <v>1846.471</v>
      </c>
      <c r="CV53" s="113">
        <v>576211</v>
      </c>
      <c r="CW53" s="113">
        <v>243740</v>
      </c>
      <c r="CX53" s="113">
        <v>819951</v>
      </c>
      <c r="CY53">
        <v>9595416.4951</v>
      </c>
      <c r="CZ53">
        <v>5229</v>
      </c>
      <c r="DA53">
        <v>829.278</v>
      </c>
      <c r="DB53">
        <v>5262</v>
      </c>
      <c r="DC53">
        <v>987.721</v>
      </c>
      <c r="DD53">
        <v>5199</v>
      </c>
      <c r="DE53">
        <v>2304.818</v>
      </c>
      <c r="DF53">
        <v>5092</v>
      </c>
      <c r="DG53">
        <v>1334.117</v>
      </c>
      <c r="DH53">
        <v>5111</v>
      </c>
      <c r="DI53">
        <v>591.372</v>
      </c>
      <c r="DJ53">
        <v>5121</v>
      </c>
      <c r="DK53">
        <v>332.793</v>
      </c>
      <c r="DL53">
        <v>5121</v>
      </c>
      <c r="DM53">
        <v>1346.994</v>
      </c>
      <c r="DN53">
        <v>5150</v>
      </c>
      <c r="DO53">
        <v>1417.459</v>
      </c>
      <c r="DP53">
        <v>5106</v>
      </c>
      <c r="DQ53">
        <v>668.851</v>
      </c>
      <c r="DR53">
        <v>0</v>
      </c>
      <c r="DS53">
        <v>4971</v>
      </c>
      <c r="DT53">
        <v>9465093</v>
      </c>
      <c r="DU53">
        <v>5253</v>
      </c>
      <c r="DV53" s="113">
        <v>9439160</v>
      </c>
      <c r="DW53" s="113">
        <v>221577</v>
      </c>
      <c r="DX53" s="113">
        <v>9660737</v>
      </c>
      <c r="DY53">
        <v>0</v>
      </c>
      <c r="DZ53" s="113">
        <v>9697926</v>
      </c>
      <c r="EA53" s="113">
        <v>10345777</v>
      </c>
      <c r="EB53" s="113">
        <v>922461</v>
      </c>
      <c r="EC53">
        <v>0</v>
      </c>
      <c r="ED53" s="113">
        <v>922461</v>
      </c>
      <c r="EE53">
        <v>0</v>
      </c>
      <c r="EF53">
        <v>9697926</v>
      </c>
      <c r="EG53">
        <v>5252</v>
      </c>
      <c r="EH53">
        <v>739133</v>
      </c>
      <c r="EI53" s="113">
        <v>10334549</v>
      </c>
      <c r="EJ53" s="113">
        <v>10586563</v>
      </c>
    </row>
    <row r="54" spans="1:140" ht="12.75">
      <c r="A54">
        <v>57817</v>
      </c>
      <c r="B54" t="s">
        <v>719</v>
      </c>
      <c r="C54" t="s">
        <v>401</v>
      </c>
      <c r="D54">
        <v>4</v>
      </c>
      <c r="E54">
        <v>1</v>
      </c>
      <c r="F54">
        <v>656.376</v>
      </c>
      <c r="G54">
        <v>0</v>
      </c>
      <c r="H54">
        <v>0</v>
      </c>
      <c r="I54">
        <v>1.585</v>
      </c>
      <c r="J54">
        <v>11.885</v>
      </c>
      <c r="K54">
        <v>0</v>
      </c>
      <c r="L54">
        <v>0</v>
      </c>
      <c r="M54">
        <v>0</v>
      </c>
      <c r="N54">
        <v>0</v>
      </c>
      <c r="O54">
        <v>0</v>
      </c>
      <c r="P54">
        <v>0</v>
      </c>
      <c r="Q54">
        <v>0</v>
      </c>
      <c r="R54">
        <v>141.406</v>
      </c>
      <c r="S54">
        <v>0</v>
      </c>
      <c r="T54">
        <v>520.8</v>
      </c>
      <c r="U54">
        <v>0</v>
      </c>
      <c r="V54">
        <v>0</v>
      </c>
      <c r="W54">
        <v>0</v>
      </c>
      <c r="X54">
        <v>0</v>
      </c>
      <c r="Y54">
        <v>0</v>
      </c>
      <c r="Z54">
        <v>0</v>
      </c>
      <c r="AA54">
        <v>0</v>
      </c>
      <c r="AB54">
        <v>0</v>
      </c>
      <c r="AC54">
        <v>0</v>
      </c>
      <c r="AD54">
        <v>0</v>
      </c>
      <c r="AE54">
        <v>0</v>
      </c>
      <c r="AF54">
        <v>17.314</v>
      </c>
      <c r="AG54">
        <v>17.314</v>
      </c>
      <c r="AH54">
        <v>0</v>
      </c>
      <c r="AI54">
        <v>656.376</v>
      </c>
      <c r="AJ54">
        <v>656.376</v>
      </c>
      <c r="AK54">
        <v>17.314</v>
      </c>
      <c r="AL54">
        <v>13.47</v>
      </c>
      <c r="AM54">
        <v>642.906</v>
      </c>
      <c r="AN54">
        <v>21.541</v>
      </c>
      <c r="AO54">
        <v>0</v>
      </c>
      <c r="AP54">
        <v>0</v>
      </c>
      <c r="AQ54">
        <v>0</v>
      </c>
      <c r="AR54">
        <v>0</v>
      </c>
      <c r="AS54" s="113">
        <v>5924</v>
      </c>
      <c r="AT54">
        <v>0</v>
      </c>
      <c r="AU54">
        <v>0</v>
      </c>
      <c r="AV54">
        <v>0</v>
      </c>
      <c r="AW54" s="113">
        <v>19317</v>
      </c>
      <c r="AX54">
        <v>0</v>
      </c>
      <c r="AY54" s="113">
        <v>19317</v>
      </c>
      <c r="AZ54">
        <v>0</v>
      </c>
      <c r="BA54" s="113">
        <v>19793</v>
      </c>
      <c r="BB54">
        <v>0</v>
      </c>
      <c r="BC54">
        <v>0</v>
      </c>
      <c r="BD54">
        <v>0</v>
      </c>
      <c r="BE54" s="113">
        <v>19793</v>
      </c>
      <c r="BF54" s="113">
        <v>-110369</v>
      </c>
      <c r="BG54">
        <v>0</v>
      </c>
      <c r="BH54">
        <v>0</v>
      </c>
      <c r="BI54">
        <v>0</v>
      </c>
      <c r="BJ54">
        <v>0</v>
      </c>
      <c r="BK54">
        <v>487.804</v>
      </c>
      <c r="BL54">
        <v>3945</v>
      </c>
      <c r="BM54" s="113">
        <v>15277</v>
      </c>
      <c r="BN54" s="113">
        <v>19793</v>
      </c>
      <c r="BO54" s="113">
        <v>5221895</v>
      </c>
      <c r="BP54">
        <v>926.073</v>
      </c>
      <c r="BQ54">
        <v>5156</v>
      </c>
      <c r="BR54" s="113">
        <v>4421323</v>
      </c>
      <c r="BS54">
        <v>5292</v>
      </c>
      <c r="BT54" s="113">
        <v>479915</v>
      </c>
      <c r="BU54">
        <v>0</v>
      </c>
      <c r="BV54" s="113">
        <v>110369</v>
      </c>
      <c r="BW54">
        <v>4625.0302734</v>
      </c>
      <c r="BX54">
        <v>4887.3251953</v>
      </c>
      <c r="BY54">
        <v>4887.3251953</v>
      </c>
      <c r="BZ54">
        <v>5931.625</v>
      </c>
      <c r="CA54">
        <v>0.0520361328</v>
      </c>
      <c r="CB54">
        <v>0.0413155273</v>
      </c>
      <c r="CC54">
        <v>43.58</v>
      </c>
      <c r="CD54">
        <v>0</v>
      </c>
      <c r="CE54">
        <v>0</v>
      </c>
      <c r="CF54">
        <v>3813477.3023</v>
      </c>
      <c r="CG54">
        <v>922644.10123</v>
      </c>
      <c r="CH54">
        <v>0</v>
      </c>
      <c r="CI54">
        <v>0</v>
      </c>
      <c r="CJ54">
        <v>617838.06</v>
      </c>
      <c r="CK54">
        <v>0</v>
      </c>
      <c r="CL54">
        <v>0</v>
      </c>
      <c r="CM54">
        <v>10270.015525</v>
      </c>
      <c r="CN54">
        <v>258500.2175</v>
      </c>
      <c r="CO54">
        <v>0</v>
      </c>
      <c r="CP54">
        <v>0</v>
      </c>
      <c r="CQ54">
        <v>0</v>
      </c>
      <c r="CR54" s="113">
        <v>5648447</v>
      </c>
      <c r="CS54">
        <v>0.9731658002</v>
      </c>
      <c r="CT54">
        <v>5471848</v>
      </c>
      <c r="CU54">
        <v>1183.095</v>
      </c>
      <c r="CV54" s="113">
        <v>369197</v>
      </c>
      <c r="CW54" s="113">
        <v>156172</v>
      </c>
      <c r="CX54" s="113">
        <v>525369</v>
      </c>
      <c r="CY54">
        <v>6173815.6965</v>
      </c>
      <c r="CZ54">
        <v>5229</v>
      </c>
      <c r="DA54">
        <v>829.278</v>
      </c>
      <c r="DB54">
        <v>5262</v>
      </c>
      <c r="DC54">
        <v>987.721</v>
      </c>
      <c r="DD54">
        <v>5199</v>
      </c>
      <c r="DE54">
        <v>2304.818</v>
      </c>
      <c r="DF54">
        <v>5092</v>
      </c>
      <c r="DG54">
        <v>1334.117</v>
      </c>
      <c r="DH54">
        <v>5111</v>
      </c>
      <c r="DI54">
        <v>591.372</v>
      </c>
      <c r="DJ54">
        <v>5121</v>
      </c>
      <c r="DK54">
        <v>332.793</v>
      </c>
      <c r="DL54">
        <v>5121</v>
      </c>
      <c r="DM54">
        <v>1346.994</v>
      </c>
      <c r="DN54">
        <v>5150</v>
      </c>
      <c r="DO54">
        <v>1417.459</v>
      </c>
      <c r="DP54">
        <v>5106</v>
      </c>
      <c r="DQ54">
        <v>668.851</v>
      </c>
      <c r="DR54">
        <v>0</v>
      </c>
      <c r="DS54">
        <v>4971</v>
      </c>
      <c r="DT54">
        <v>4901238</v>
      </c>
      <c r="DU54">
        <v>5292</v>
      </c>
      <c r="DV54" s="113">
        <v>6100038</v>
      </c>
      <c r="DW54" s="113">
        <v>141971</v>
      </c>
      <c r="DX54" s="113">
        <v>6242009</v>
      </c>
      <c r="DY54">
        <v>0</v>
      </c>
      <c r="DZ54" s="113">
        <v>6257286</v>
      </c>
      <c r="EA54" s="113">
        <v>6675022</v>
      </c>
      <c r="EB54" s="113">
        <v>608839</v>
      </c>
      <c r="EC54">
        <v>0</v>
      </c>
      <c r="ED54" s="113">
        <v>608839</v>
      </c>
      <c r="EE54">
        <v>0</v>
      </c>
      <c r="EF54">
        <v>6257286</v>
      </c>
      <c r="EG54">
        <v>5289</v>
      </c>
      <c r="EH54">
        <v>498470</v>
      </c>
      <c r="EI54" s="113">
        <v>6672286</v>
      </c>
      <c r="EJ54" s="113">
        <v>6801972</v>
      </c>
    </row>
    <row r="55" spans="1:140" ht="12.75">
      <c r="A55">
        <v>57819</v>
      </c>
      <c r="B55" t="s">
        <v>719</v>
      </c>
      <c r="C55" t="s">
        <v>402</v>
      </c>
      <c r="D55">
        <v>4</v>
      </c>
      <c r="E55">
        <v>1</v>
      </c>
      <c r="F55">
        <v>104.066</v>
      </c>
      <c r="G55">
        <v>0</v>
      </c>
      <c r="H55">
        <v>0</v>
      </c>
      <c r="I55">
        <v>0.262</v>
      </c>
      <c r="J55">
        <v>5.096</v>
      </c>
      <c r="K55">
        <v>0</v>
      </c>
      <c r="L55">
        <v>0</v>
      </c>
      <c r="M55">
        <v>0</v>
      </c>
      <c r="N55">
        <v>0</v>
      </c>
      <c r="O55">
        <v>0</v>
      </c>
      <c r="P55">
        <v>0</v>
      </c>
      <c r="Q55">
        <v>2.478</v>
      </c>
      <c r="R55">
        <v>11.643</v>
      </c>
      <c r="S55">
        <v>0</v>
      </c>
      <c r="T55">
        <v>0</v>
      </c>
      <c r="U55">
        <v>0.35</v>
      </c>
      <c r="V55">
        <v>0</v>
      </c>
      <c r="W55">
        <v>0</v>
      </c>
      <c r="X55">
        <v>0</v>
      </c>
      <c r="Y55">
        <v>0</v>
      </c>
      <c r="Z55">
        <v>0</v>
      </c>
      <c r="AA55">
        <v>0</v>
      </c>
      <c r="AB55">
        <v>0</v>
      </c>
      <c r="AC55">
        <v>0</v>
      </c>
      <c r="AD55">
        <v>0</v>
      </c>
      <c r="AE55">
        <v>0</v>
      </c>
      <c r="AF55">
        <v>38.457</v>
      </c>
      <c r="AG55">
        <v>38.457</v>
      </c>
      <c r="AH55">
        <v>0</v>
      </c>
      <c r="AI55">
        <v>104.066</v>
      </c>
      <c r="AJ55">
        <v>104.066</v>
      </c>
      <c r="AK55">
        <v>38.457</v>
      </c>
      <c r="AL55">
        <v>5.358</v>
      </c>
      <c r="AM55">
        <v>96.23</v>
      </c>
      <c r="AN55">
        <v>21.655</v>
      </c>
      <c r="AO55">
        <v>5</v>
      </c>
      <c r="AP55">
        <v>0</v>
      </c>
      <c r="AQ55">
        <v>0</v>
      </c>
      <c r="AR55">
        <v>0</v>
      </c>
      <c r="AS55" s="113">
        <v>5955</v>
      </c>
      <c r="AT55" s="113">
        <v>2500</v>
      </c>
      <c r="AU55">
        <v>0</v>
      </c>
      <c r="AV55">
        <v>0</v>
      </c>
      <c r="AW55" s="113">
        <v>3063</v>
      </c>
      <c r="AX55">
        <v>0</v>
      </c>
      <c r="AY55" s="113">
        <v>3063</v>
      </c>
      <c r="AZ55">
        <v>0</v>
      </c>
      <c r="BA55" s="113">
        <v>87325</v>
      </c>
      <c r="BB55">
        <v>0</v>
      </c>
      <c r="BC55">
        <v>0</v>
      </c>
      <c r="BD55">
        <v>0</v>
      </c>
      <c r="BE55" s="113">
        <v>87325</v>
      </c>
      <c r="BF55" s="113">
        <v>-17895</v>
      </c>
      <c r="BG55">
        <v>0</v>
      </c>
      <c r="BH55">
        <v>0</v>
      </c>
      <c r="BI55">
        <v>0</v>
      </c>
      <c r="BJ55">
        <v>0</v>
      </c>
      <c r="BK55">
        <v>86.383</v>
      </c>
      <c r="BL55">
        <v>3945</v>
      </c>
      <c r="BM55" s="113">
        <v>3056</v>
      </c>
      <c r="BN55" s="113">
        <v>96198</v>
      </c>
      <c r="BO55" s="113">
        <v>911827</v>
      </c>
      <c r="BP55">
        <v>148.512</v>
      </c>
      <c r="BQ55">
        <v>5666</v>
      </c>
      <c r="BR55" s="113">
        <v>809145</v>
      </c>
      <c r="BS55">
        <v>5807</v>
      </c>
      <c r="BT55" s="113">
        <v>53201</v>
      </c>
      <c r="BU55">
        <v>0</v>
      </c>
      <c r="BV55" s="113">
        <v>17895</v>
      </c>
      <c r="BW55">
        <v>4625.0302734</v>
      </c>
      <c r="BX55">
        <v>4887.3251953</v>
      </c>
      <c r="BY55">
        <v>4887.3251953</v>
      </c>
      <c r="BZ55">
        <v>5931.625</v>
      </c>
      <c r="CA55">
        <v>0.0520361328</v>
      </c>
      <c r="CB55">
        <v>0.0413155273</v>
      </c>
      <c r="CC55">
        <v>16.598</v>
      </c>
      <c r="CD55">
        <v>0</v>
      </c>
      <c r="CE55">
        <v>0</v>
      </c>
      <c r="CF55">
        <v>570800.27375</v>
      </c>
      <c r="CG55">
        <v>75968.100863</v>
      </c>
      <c r="CH55">
        <v>19843</v>
      </c>
      <c r="CI55">
        <v>0</v>
      </c>
      <c r="CJ55">
        <v>0</v>
      </c>
      <c r="CK55">
        <v>5003.3256875</v>
      </c>
      <c r="CL55">
        <v>0</v>
      </c>
      <c r="CM55">
        <v>22811.250263</v>
      </c>
      <c r="CN55">
        <v>98453.11175</v>
      </c>
      <c r="CO55">
        <v>0</v>
      </c>
      <c r="CP55">
        <v>0</v>
      </c>
      <c r="CQ55">
        <v>0</v>
      </c>
      <c r="CR55" s="113">
        <v>886159</v>
      </c>
      <c r="CS55">
        <v>0.9731658002</v>
      </c>
      <c r="CT55">
        <v>771603</v>
      </c>
      <c r="CU55">
        <v>166.832</v>
      </c>
      <c r="CV55" s="113">
        <v>52062</v>
      </c>
      <c r="CW55" s="113">
        <v>22022</v>
      </c>
      <c r="CX55" s="113">
        <v>74084</v>
      </c>
      <c r="CY55">
        <v>960243.06231</v>
      </c>
      <c r="CZ55">
        <v>5229</v>
      </c>
      <c r="DA55">
        <v>829.278</v>
      </c>
      <c r="DB55">
        <v>5262</v>
      </c>
      <c r="DC55">
        <v>987.721</v>
      </c>
      <c r="DD55">
        <v>5199</v>
      </c>
      <c r="DE55">
        <v>2304.818</v>
      </c>
      <c r="DF55">
        <v>5092</v>
      </c>
      <c r="DG55">
        <v>1334.117</v>
      </c>
      <c r="DH55">
        <v>5111</v>
      </c>
      <c r="DI55">
        <v>591.372</v>
      </c>
      <c r="DJ55">
        <v>5121</v>
      </c>
      <c r="DK55">
        <v>332.793</v>
      </c>
      <c r="DL55">
        <v>5121</v>
      </c>
      <c r="DM55">
        <v>1346.994</v>
      </c>
      <c r="DN55">
        <v>5150</v>
      </c>
      <c r="DO55">
        <v>1417.459</v>
      </c>
      <c r="DP55">
        <v>5106</v>
      </c>
      <c r="DQ55">
        <v>668.851</v>
      </c>
      <c r="DR55">
        <v>0</v>
      </c>
      <c r="DS55">
        <v>4971</v>
      </c>
      <c r="DT55">
        <v>862346</v>
      </c>
      <c r="DU55">
        <v>5807</v>
      </c>
      <c r="DV55" s="113">
        <v>945270</v>
      </c>
      <c r="DW55" s="113">
        <v>20020</v>
      </c>
      <c r="DX55" s="113">
        <v>965290</v>
      </c>
      <c r="DY55" s="113">
        <v>-8873</v>
      </c>
      <c r="DZ55" s="113">
        <v>959473</v>
      </c>
      <c r="EA55" s="113">
        <v>1027185</v>
      </c>
      <c r="EB55" s="113">
        <v>73314</v>
      </c>
      <c r="EC55">
        <v>0</v>
      </c>
      <c r="ED55" s="113">
        <v>73314</v>
      </c>
      <c r="EE55">
        <v>0</v>
      </c>
      <c r="EF55">
        <v>959473</v>
      </c>
      <c r="EG55">
        <v>5751</v>
      </c>
      <c r="EH55">
        <v>57919</v>
      </c>
      <c r="EI55" s="113">
        <v>1018162</v>
      </c>
      <c r="EJ55" s="113">
        <v>1039120</v>
      </c>
    </row>
    <row r="56" spans="1:140" ht="12.75">
      <c r="A56">
        <v>57825</v>
      </c>
      <c r="B56" t="s">
        <v>719</v>
      </c>
      <c r="C56" t="s">
        <v>403</v>
      </c>
      <c r="D56">
        <v>4</v>
      </c>
      <c r="E56">
        <v>1</v>
      </c>
      <c r="F56">
        <v>941.459</v>
      </c>
      <c r="G56">
        <v>0</v>
      </c>
      <c r="H56">
        <v>0</v>
      </c>
      <c r="I56">
        <v>0.75</v>
      </c>
      <c r="J56">
        <v>19.501</v>
      </c>
      <c r="K56">
        <v>0</v>
      </c>
      <c r="L56">
        <v>0</v>
      </c>
      <c r="M56">
        <v>0</v>
      </c>
      <c r="N56">
        <v>0</v>
      </c>
      <c r="O56">
        <v>0</v>
      </c>
      <c r="P56">
        <v>0</v>
      </c>
      <c r="Q56">
        <v>61.349</v>
      </c>
      <c r="R56">
        <v>31.939</v>
      </c>
      <c r="S56">
        <v>0</v>
      </c>
      <c r="T56">
        <v>732.3</v>
      </c>
      <c r="U56">
        <v>3.894</v>
      </c>
      <c r="V56">
        <v>0</v>
      </c>
      <c r="W56">
        <v>0</v>
      </c>
      <c r="X56">
        <v>0</v>
      </c>
      <c r="Y56">
        <v>0</v>
      </c>
      <c r="Z56">
        <v>0</v>
      </c>
      <c r="AA56">
        <v>0</v>
      </c>
      <c r="AB56">
        <v>0</v>
      </c>
      <c r="AC56">
        <v>0</v>
      </c>
      <c r="AD56">
        <v>0</v>
      </c>
      <c r="AE56">
        <v>0</v>
      </c>
      <c r="AF56">
        <v>3.907</v>
      </c>
      <c r="AG56">
        <v>3.907</v>
      </c>
      <c r="AH56">
        <v>0</v>
      </c>
      <c r="AI56">
        <v>941.459</v>
      </c>
      <c r="AJ56">
        <v>941.459</v>
      </c>
      <c r="AK56">
        <v>3.907</v>
      </c>
      <c r="AL56">
        <v>20.251</v>
      </c>
      <c r="AM56">
        <v>859.859</v>
      </c>
      <c r="AN56">
        <v>316.681</v>
      </c>
      <c r="AO56">
        <v>0</v>
      </c>
      <c r="AP56">
        <v>0</v>
      </c>
      <c r="AQ56">
        <v>0</v>
      </c>
      <c r="AR56">
        <v>0</v>
      </c>
      <c r="AS56" s="113">
        <v>87087</v>
      </c>
      <c r="AT56">
        <v>0</v>
      </c>
      <c r="AU56">
        <v>0</v>
      </c>
      <c r="AV56">
        <v>0</v>
      </c>
      <c r="AW56" s="113">
        <v>27707</v>
      </c>
      <c r="AX56">
        <v>0</v>
      </c>
      <c r="AY56" s="113">
        <v>27707</v>
      </c>
      <c r="AZ56">
        <v>0</v>
      </c>
      <c r="BA56" s="113">
        <v>531854</v>
      </c>
      <c r="BB56">
        <v>0</v>
      </c>
      <c r="BC56">
        <v>0</v>
      </c>
      <c r="BD56">
        <v>0</v>
      </c>
      <c r="BE56" s="113">
        <v>531854</v>
      </c>
      <c r="BF56" s="113">
        <v>-172880</v>
      </c>
      <c r="BG56">
        <v>0</v>
      </c>
      <c r="BH56">
        <v>0</v>
      </c>
      <c r="BI56">
        <v>0</v>
      </c>
      <c r="BJ56">
        <v>1.806</v>
      </c>
      <c r="BK56">
        <v>921.046</v>
      </c>
      <c r="BL56">
        <v>3945</v>
      </c>
      <c r="BM56" s="113">
        <v>30117</v>
      </c>
      <c r="BN56" s="113">
        <v>381145</v>
      </c>
      <c r="BO56" s="113">
        <v>8429137</v>
      </c>
      <c r="BP56">
        <v>1419.308</v>
      </c>
      <c r="BQ56">
        <v>5483</v>
      </c>
      <c r="BR56" s="113">
        <v>7227680</v>
      </c>
      <c r="BS56">
        <v>5624</v>
      </c>
      <c r="BT56" s="113">
        <v>754820</v>
      </c>
      <c r="BU56">
        <v>0</v>
      </c>
      <c r="BV56" s="113">
        <v>172880</v>
      </c>
      <c r="BW56">
        <v>4625.0302734</v>
      </c>
      <c r="BX56">
        <v>4887.3251953</v>
      </c>
      <c r="BY56">
        <v>4887.3251953</v>
      </c>
      <c r="BZ56">
        <v>5931.625</v>
      </c>
      <c r="CA56">
        <v>0.0520361328</v>
      </c>
      <c r="CB56">
        <v>0.0413155273</v>
      </c>
      <c r="CC56">
        <v>62.253</v>
      </c>
      <c r="CD56">
        <v>0</v>
      </c>
      <c r="CE56">
        <v>0</v>
      </c>
      <c r="CF56">
        <v>5100361.1409</v>
      </c>
      <c r="CG56">
        <v>208395.18796</v>
      </c>
      <c r="CH56">
        <v>491354</v>
      </c>
      <c r="CI56">
        <v>0</v>
      </c>
      <c r="CJ56">
        <v>868745.7975</v>
      </c>
      <c r="CK56">
        <v>55665.572078</v>
      </c>
      <c r="CL56">
        <v>0</v>
      </c>
      <c r="CM56">
        <v>2317.4858875</v>
      </c>
      <c r="CN56">
        <v>369261.45113</v>
      </c>
      <c r="CO56">
        <v>0</v>
      </c>
      <c r="CP56">
        <v>0</v>
      </c>
      <c r="CQ56">
        <v>0</v>
      </c>
      <c r="CR56" s="113">
        <v>7715042</v>
      </c>
      <c r="CS56">
        <v>0.9731658002</v>
      </c>
      <c r="CT56">
        <v>6905682</v>
      </c>
      <c r="CU56">
        <v>1493.111</v>
      </c>
      <c r="CV56" s="113">
        <v>465941</v>
      </c>
      <c r="CW56" s="113">
        <v>197095</v>
      </c>
      <c r="CX56" s="113">
        <v>663036</v>
      </c>
      <c r="CY56">
        <v>8378077.6354</v>
      </c>
      <c r="CZ56">
        <v>5229</v>
      </c>
      <c r="DA56">
        <v>829.278</v>
      </c>
      <c r="DB56">
        <v>5262</v>
      </c>
      <c r="DC56">
        <v>987.721</v>
      </c>
      <c r="DD56">
        <v>5199</v>
      </c>
      <c r="DE56">
        <v>2304.818</v>
      </c>
      <c r="DF56">
        <v>5092</v>
      </c>
      <c r="DG56">
        <v>1334.117</v>
      </c>
      <c r="DH56">
        <v>5111</v>
      </c>
      <c r="DI56">
        <v>591.372</v>
      </c>
      <c r="DJ56">
        <v>5121</v>
      </c>
      <c r="DK56">
        <v>332.793</v>
      </c>
      <c r="DL56">
        <v>5121</v>
      </c>
      <c r="DM56">
        <v>1346.994</v>
      </c>
      <c r="DN56">
        <v>5150</v>
      </c>
      <c r="DO56">
        <v>1417.459</v>
      </c>
      <c r="DP56">
        <v>5106</v>
      </c>
      <c r="DQ56">
        <v>668.851</v>
      </c>
      <c r="DR56">
        <v>0</v>
      </c>
      <c r="DS56">
        <v>4971</v>
      </c>
      <c r="DT56">
        <v>7982500</v>
      </c>
      <c r="DU56">
        <v>5624</v>
      </c>
      <c r="DV56" s="113">
        <v>8186728</v>
      </c>
      <c r="DW56" s="113">
        <v>179173</v>
      </c>
      <c r="DX56" s="113">
        <v>8365901</v>
      </c>
      <c r="DY56" s="113">
        <v>150709</v>
      </c>
      <c r="DZ56" s="113">
        <v>8546727</v>
      </c>
      <c r="EA56" s="113">
        <v>8919845</v>
      </c>
      <c r="EB56" s="113">
        <v>831685</v>
      </c>
      <c r="EC56">
        <v>0</v>
      </c>
      <c r="ED56" s="113">
        <v>831685</v>
      </c>
      <c r="EE56">
        <v>0</v>
      </c>
      <c r="EF56">
        <v>8546727</v>
      </c>
      <c r="EG56">
        <v>5724</v>
      </c>
      <c r="EH56">
        <v>658805</v>
      </c>
      <c r="EI56" s="113">
        <v>9036883</v>
      </c>
      <c r="EJ56" s="113">
        <v>9237470</v>
      </c>
    </row>
    <row r="57" spans="1:140" ht="12.75">
      <c r="A57">
        <v>57827</v>
      </c>
      <c r="B57" t="s">
        <v>719</v>
      </c>
      <c r="C57" t="s">
        <v>296</v>
      </c>
      <c r="D57">
        <v>4</v>
      </c>
      <c r="E57">
        <v>1</v>
      </c>
      <c r="F57">
        <v>252.815</v>
      </c>
      <c r="G57">
        <v>0</v>
      </c>
      <c r="H57">
        <v>0</v>
      </c>
      <c r="I57">
        <v>0.365</v>
      </c>
      <c r="J57">
        <v>7.396</v>
      </c>
      <c r="K57">
        <v>0</v>
      </c>
      <c r="L57">
        <v>0</v>
      </c>
      <c r="M57">
        <v>0</v>
      </c>
      <c r="N57">
        <v>0</v>
      </c>
      <c r="O57">
        <v>0</v>
      </c>
      <c r="P57">
        <v>0</v>
      </c>
      <c r="Q57">
        <v>0</v>
      </c>
      <c r="R57">
        <v>0.995</v>
      </c>
      <c r="S57">
        <v>0</v>
      </c>
      <c r="T57">
        <v>283.6</v>
      </c>
      <c r="U57">
        <v>0</v>
      </c>
      <c r="V57">
        <v>0</v>
      </c>
      <c r="W57">
        <v>0</v>
      </c>
      <c r="X57">
        <v>0</v>
      </c>
      <c r="Y57">
        <v>0</v>
      </c>
      <c r="Z57">
        <v>0</v>
      </c>
      <c r="AA57">
        <v>0</v>
      </c>
      <c r="AB57">
        <v>0</v>
      </c>
      <c r="AC57">
        <v>0</v>
      </c>
      <c r="AD57">
        <v>0</v>
      </c>
      <c r="AE57">
        <v>0</v>
      </c>
      <c r="AF57">
        <v>71.293</v>
      </c>
      <c r="AG57">
        <v>71.293</v>
      </c>
      <c r="AH57">
        <v>0</v>
      </c>
      <c r="AI57">
        <v>252.815</v>
      </c>
      <c r="AJ57">
        <v>252.815</v>
      </c>
      <c r="AK57">
        <v>71.293</v>
      </c>
      <c r="AL57">
        <v>7.761</v>
      </c>
      <c r="AM57">
        <v>245.054</v>
      </c>
      <c r="AN57">
        <v>0</v>
      </c>
      <c r="AO57">
        <v>12</v>
      </c>
      <c r="AP57">
        <v>0</v>
      </c>
      <c r="AQ57">
        <v>0</v>
      </c>
      <c r="AR57">
        <v>0</v>
      </c>
      <c r="AS57">
        <v>0</v>
      </c>
      <c r="AT57" s="113">
        <v>6000</v>
      </c>
      <c r="AU57">
        <v>0</v>
      </c>
      <c r="AV57">
        <v>0</v>
      </c>
      <c r="AW57" s="113">
        <v>7440</v>
      </c>
      <c r="AX57">
        <v>0</v>
      </c>
      <c r="AY57" s="113">
        <v>7440</v>
      </c>
      <c r="AZ57">
        <v>0</v>
      </c>
      <c r="BA57">
        <v>0</v>
      </c>
      <c r="BB57">
        <v>0</v>
      </c>
      <c r="BC57">
        <v>0</v>
      </c>
      <c r="BD57">
        <v>0</v>
      </c>
      <c r="BE57">
        <v>0</v>
      </c>
      <c r="BF57" s="113">
        <v>-49620</v>
      </c>
      <c r="BG57">
        <v>0</v>
      </c>
      <c r="BH57">
        <v>0</v>
      </c>
      <c r="BI57">
        <v>0</v>
      </c>
      <c r="BJ57">
        <v>0</v>
      </c>
      <c r="BK57">
        <v>261.282</v>
      </c>
      <c r="BL57">
        <v>3945</v>
      </c>
      <c r="BM57" s="113">
        <v>9041</v>
      </c>
      <c r="BN57">
        <v>0</v>
      </c>
      <c r="BO57" s="113">
        <v>2363446</v>
      </c>
      <c r="BP57">
        <v>415.501</v>
      </c>
      <c r="BQ57">
        <v>5231</v>
      </c>
      <c r="BR57" s="113">
        <v>1974834</v>
      </c>
      <c r="BS57">
        <v>5373</v>
      </c>
      <c r="BT57" s="113">
        <v>257553</v>
      </c>
      <c r="BU57">
        <v>0</v>
      </c>
      <c r="BV57" s="113">
        <v>49620</v>
      </c>
      <c r="BW57">
        <v>4625.0302734</v>
      </c>
      <c r="BX57">
        <v>4887.3251953</v>
      </c>
      <c r="BY57">
        <v>4887.3251953</v>
      </c>
      <c r="BZ57">
        <v>5931.625</v>
      </c>
      <c r="CA57">
        <v>0.0520361328</v>
      </c>
      <c r="CB57">
        <v>0.0413155273</v>
      </c>
      <c r="CC57">
        <v>24.013</v>
      </c>
      <c r="CD57">
        <v>0</v>
      </c>
      <c r="CE57">
        <v>0</v>
      </c>
      <c r="CF57">
        <v>1453568.4328</v>
      </c>
      <c r="CG57">
        <v>6492.1635625</v>
      </c>
      <c r="CH57">
        <v>0</v>
      </c>
      <c r="CI57">
        <v>0</v>
      </c>
      <c r="CJ57">
        <v>336441.77</v>
      </c>
      <c r="CK57">
        <v>0</v>
      </c>
      <c r="CL57">
        <v>0</v>
      </c>
      <c r="CM57">
        <v>42288.334113</v>
      </c>
      <c r="CN57">
        <v>142436.11113</v>
      </c>
      <c r="CO57">
        <v>0</v>
      </c>
      <c r="CP57">
        <v>0</v>
      </c>
      <c r="CQ57">
        <v>0</v>
      </c>
      <c r="CR57" s="113">
        <v>1981227</v>
      </c>
      <c r="CS57">
        <v>0.9731658002</v>
      </c>
      <c r="CT57">
        <v>1928062</v>
      </c>
      <c r="CU57">
        <v>416.876</v>
      </c>
      <c r="CV57" s="113">
        <v>130091</v>
      </c>
      <c r="CW57" s="113">
        <v>55029</v>
      </c>
      <c r="CX57" s="113">
        <v>185120</v>
      </c>
      <c r="CY57">
        <v>2166346.8116</v>
      </c>
      <c r="CZ57">
        <v>5229</v>
      </c>
      <c r="DA57">
        <v>829.278</v>
      </c>
      <c r="DB57">
        <v>5262</v>
      </c>
      <c r="DC57">
        <v>987.721</v>
      </c>
      <c r="DD57">
        <v>5199</v>
      </c>
      <c r="DE57">
        <v>2304.818</v>
      </c>
      <c r="DF57">
        <v>5092</v>
      </c>
      <c r="DG57">
        <v>1334.117</v>
      </c>
      <c r="DH57">
        <v>5111</v>
      </c>
      <c r="DI57">
        <v>591.372</v>
      </c>
      <c r="DJ57">
        <v>5121</v>
      </c>
      <c r="DK57">
        <v>332.793</v>
      </c>
      <c r="DL57">
        <v>5121</v>
      </c>
      <c r="DM57">
        <v>1346.994</v>
      </c>
      <c r="DN57">
        <v>5150</v>
      </c>
      <c r="DO57">
        <v>1417.459</v>
      </c>
      <c r="DP57">
        <v>5106</v>
      </c>
      <c r="DQ57">
        <v>668.851</v>
      </c>
      <c r="DR57">
        <v>0</v>
      </c>
      <c r="DS57">
        <v>4971</v>
      </c>
      <c r="DT57">
        <v>2232387</v>
      </c>
      <c r="DU57">
        <v>5373</v>
      </c>
      <c r="DV57" s="113">
        <v>2180678</v>
      </c>
      <c r="DW57" s="113">
        <v>50025</v>
      </c>
      <c r="DX57" s="113">
        <v>2230703</v>
      </c>
      <c r="DY57">
        <v>0</v>
      </c>
      <c r="DZ57" s="113">
        <v>2239744</v>
      </c>
      <c r="EA57" s="113">
        <v>2385781</v>
      </c>
      <c r="EB57" s="113">
        <v>258517</v>
      </c>
      <c r="EC57">
        <v>0</v>
      </c>
      <c r="ED57" s="113">
        <v>258517</v>
      </c>
      <c r="EE57">
        <v>0</v>
      </c>
      <c r="EF57">
        <v>2239744</v>
      </c>
      <c r="EG57">
        <v>5373</v>
      </c>
      <c r="EH57">
        <v>214897</v>
      </c>
      <c r="EI57" s="113">
        <v>2381244</v>
      </c>
      <c r="EJ57" s="113">
        <v>2438304</v>
      </c>
    </row>
    <row r="58" spans="1:140" ht="12.75">
      <c r="A58">
        <v>57828</v>
      </c>
      <c r="B58" t="s">
        <v>719</v>
      </c>
      <c r="C58" t="s">
        <v>119</v>
      </c>
      <c r="D58">
        <v>4</v>
      </c>
      <c r="E58">
        <v>1</v>
      </c>
      <c r="F58">
        <v>1225.184</v>
      </c>
      <c r="G58">
        <v>0.024</v>
      </c>
      <c r="H58">
        <v>0</v>
      </c>
      <c r="I58">
        <v>0.111</v>
      </c>
      <c r="J58">
        <v>3.278</v>
      </c>
      <c r="K58">
        <v>0</v>
      </c>
      <c r="L58">
        <v>0</v>
      </c>
      <c r="M58">
        <v>0</v>
      </c>
      <c r="N58">
        <v>0</v>
      </c>
      <c r="O58">
        <v>0</v>
      </c>
      <c r="P58">
        <v>0</v>
      </c>
      <c r="Q58">
        <v>168.283</v>
      </c>
      <c r="R58">
        <v>126.067</v>
      </c>
      <c r="S58">
        <v>0</v>
      </c>
      <c r="T58">
        <v>871.2</v>
      </c>
      <c r="U58">
        <v>7.499</v>
      </c>
      <c r="V58">
        <v>0</v>
      </c>
      <c r="W58">
        <v>0</v>
      </c>
      <c r="X58">
        <v>0</v>
      </c>
      <c r="Y58">
        <v>0</v>
      </c>
      <c r="Z58">
        <v>0</v>
      </c>
      <c r="AA58">
        <v>0</v>
      </c>
      <c r="AB58">
        <v>0</v>
      </c>
      <c r="AC58">
        <v>0</v>
      </c>
      <c r="AD58">
        <v>0</v>
      </c>
      <c r="AE58">
        <v>0</v>
      </c>
      <c r="AF58">
        <v>80.083</v>
      </c>
      <c r="AG58">
        <v>80.083</v>
      </c>
      <c r="AH58">
        <v>0</v>
      </c>
      <c r="AI58">
        <v>1225.184</v>
      </c>
      <c r="AJ58">
        <v>1225.184</v>
      </c>
      <c r="AK58">
        <v>80.083</v>
      </c>
      <c r="AL58">
        <v>3.413</v>
      </c>
      <c r="AM58">
        <v>1053.488</v>
      </c>
      <c r="AN58">
        <v>1225.165</v>
      </c>
      <c r="AO58">
        <v>94</v>
      </c>
      <c r="AP58">
        <v>5</v>
      </c>
      <c r="AQ58">
        <v>92</v>
      </c>
      <c r="AR58">
        <v>0</v>
      </c>
      <c r="AS58" s="113">
        <v>336920</v>
      </c>
      <c r="AT58">
        <v>0</v>
      </c>
      <c r="AU58">
        <v>0</v>
      </c>
      <c r="AV58">
        <v>0</v>
      </c>
      <c r="AW58" s="113">
        <v>36057</v>
      </c>
      <c r="AX58">
        <v>0</v>
      </c>
      <c r="AY58" s="113">
        <v>36057</v>
      </c>
      <c r="AZ58">
        <v>0</v>
      </c>
      <c r="BA58">
        <v>0</v>
      </c>
      <c r="BB58">
        <v>0</v>
      </c>
      <c r="BC58">
        <v>0</v>
      </c>
      <c r="BD58">
        <v>0</v>
      </c>
      <c r="BE58">
        <v>0</v>
      </c>
      <c r="BF58" s="113">
        <v>-277856</v>
      </c>
      <c r="BG58">
        <v>0</v>
      </c>
      <c r="BH58">
        <v>0</v>
      </c>
      <c r="BI58">
        <v>0</v>
      </c>
      <c r="BJ58">
        <v>0</v>
      </c>
      <c r="BK58" s="168">
        <v>1407.91</v>
      </c>
      <c r="BL58">
        <v>3945</v>
      </c>
      <c r="BM58" s="113">
        <v>53510</v>
      </c>
      <c r="BN58">
        <v>0</v>
      </c>
      <c r="BO58" s="113">
        <v>12112512</v>
      </c>
      <c r="BP58">
        <v>2137.217</v>
      </c>
      <c r="BQ58">
        <v>5251</v>
      </c>
      <c r="BR58" s="113">
        <v>10513729</v>
      </c>
      <c r="BS58">
        <v>5396</v>
      </c>
      <c r="BT58" s="113">
        <v>1018774</v>
      </c>
      <c r="BU58">
        <v>0</v>
      </c>
      <c r="BV58" s="113">
        <v>277856</v>
      </c>
      <c r="BW58">
        <v>4625.0302734</v>
      </c>
      <c r="BX58">
        <v>4887.3251953</v>
      </c>
      <c r="BY58">
        <v>4887.3251953</v>
      </c>
      <c r="BZ58">
        <v>5931.625</v>
      </c>
      <c r="CA58">
        <v>0.0520361328</v>
      </c>
      <c r="CB58">
        <v>0.0413155273</v>
      </c>
      <c r="CC58">
        <v>10.509</v>
      </c>
      <c r="CD58">
        <v>0</v>
      </c>
      <c r="CE58">
        <v>0</v>
      </c>
      <c r="CF58">
        <v>6248895.758</v>
      </c>
      <c r="CG58">
        <v>822560.38576</v>
      </c>
      <c r="CH58">
        <v>1347559</v>
      </c>
      <c r="CI58">
        <v>0</v>
      </c>
      <c r="CJ58">
        <v>1033526.34</v>
      </c>
      <c r="CK58">
        <v>107199.82666</v>
      </c>
      <c r="CL58">
        <v>0</v>
      </c>
      <c r="CM58">
        <v>47502.232488</v>
      </c>
      <c r="CN58">
        <v>62335.447125</v>
      </c>
      <c r="CO58">
        <v>0</v>
      </c>
      <c r="CP58">
        <v>0</v>
      </c>
      <c r="CQ58">
        <v>0</v>
      </c>
      <c r="CR58" s="113">
        <v>10006499</v>
      </c>
      <c r="CS58">
        <v>0.9731658002</v>
      </c>
      <c r="CT58">
        <v>9410104</v>
      </c>
      <c r="CU58">
        <v>2034.604</v>
      </c>
      <c r="CV58" s="113">
        <v>634920</v>
      </c>
      <c r="CW58" s="113">
        <v>268574</v>
      </c>
      <c r="CX58" s="113">
        <v>903494</v>
      </c>
      <c r="CY58">
        <v>10909992.99</v>
      </c>
      <c r="CZ58">
        <v>5229</v>
      </c>
      <c r="DA58">
        <v>829.278</v>
      </c>
      <c r="DB58">
        <v>5262</v>
      </c>
      <c r="DC58">
        <v>987.721</v>
      </c>
      <c r="DD58">
        <v>5199</v>
      </c>
      <c r="DE58">
        <v>2304.818</v>
      </c>
      <c r="DF58">
        <v>5092</v>
      </c>
      <c r="DG58">
        <v>1334.117</v>
      </c>
      <c r="DH58">
        <v>5111</v>
      </c>
      <c r="DI58">
        <v>591.372</v>
      </c>
      <c r="DJ58">
        <v>5121</v>
      </c>
      <c r="DK58">
        <v>332.793</v>
      </c>
      <c r="DL58">
        <v>5121</v>
      </c>
      <c r="DM58">
        <v>1346.994</v>
      </c>
      <c r="DN58">
        <v>5150</v>
      </c>
      <c r="DO58">
        <v>1417.459</v>
      </c>
      <c r="DP58">
        <v>5106</v>
      </c>
      <c r="DQ58">
        <v>668.851</v>
      </c>
      <c r="DR58">
        <v>0</v>
      </c>
      <c r="DS58">
        <v>4971</v>
      </c>
      <c r="DT58">
        <v>11532503</v>
      </c>
      <c r="DU58">
        <v>5396</v>
      </c>
      <c r="DV58" s="113">
        <v>10683706</v>
      </c>
      <c r="DW58" s="113">
        <v>244152</v>
      </c>
      <c r="DX58" s="113">
        <v>10927858</v>
      </c>
      <c r="DY58">
        <v>0</v>
      </c>
      <c r="DZ58" s="113">
        <v>10981368</v>
      </c>
      <c r="EA58" s="113">
        <v>11690835</v>
      </c>
      <c r="EB58" s="113">
        <v>974869</v>
      </c>
      <c r="EC58">
        <v>0</v>
      </c>
      <c r="ED58" s="113">
        <v>974869</v>
      </c>
      <c r="EE58">
        <v>0</v>
      </c>
      <c r="EF58">
        <v>10981368</v>
      </c>
      <c r="EG58">
        <v>5397</v>
      </c>
      <c r="EH58">
        <v>697013</v>
      </c>
      <c r="EI58" s="113">
        <v>11607006</v>
      </c>
      <c r="EJ58" s="113">
        <v>11920919</v>
      </c>
    </row>
    <row r="59" spans="1:140" ht="12.75">
      <c r="A59">
        <v>57829</v>
      </c>
      <c r="B59" t="s">
        <v>719</v>
      </c>
      <c r="C59" t="s">
        <v>404</v>
      </c>
      <c r="D59">
        <v>4</v>
      </c>
      <c r="E59">
        <v>1</v>
      </c>
      <c r="F59">
        <v>962.512</v>
      </c>
      <c r="G59">
        <v>0</v>
      </c>
      <c r="H59">
        <v>0</v>
      </c>
      <c r="I59">
        <v>1.296</v>
      </c>
      <c r="J59">
        <v>15.948</v>
      </c>
      <c r="K59">
        <v>5.895</v>
      </c>
      <c r="L59">
        <v>0</v>
      </c>
      <c r="M59">
        <v>0</v>
      </c>
      <c r="N59">
        <v>0</v>
      </c>
      <c r="O59">
        <v>0</v>
      </c>
      <c r="P59">
        <v>0</v>
      </c>
      <c r="Q59">
        <v>32.093</v>
      </c>
      <c r="R59">
        <v>17.884</v>
      </c>
      <c r="S59">
        <v>48.126</v>
      </c>
      <c r="T59">
        <v>1117.833</v>
      </c>
      <c r="U59">
        <v>0</v>
      </c>
      <c r="V59">
        <v>0</v>
      </c>
      <c r="W59">
        <v>0</v>
      </c>
      <c r="X59">
        <v>0</v>
      </c>
      <c r="Y59">
        <v>0.029</v>
      </c>
      <c r="Z59">
        <v>0</v>
      </c>
      <c r="AA59">
        <v>0.073</v>
      </c>
      <c r="AB59">
        <v>0</v>
      </c>
      <c r="AC59">
        <v>0</v>
      </c>
      <c r="AD59">
        <v>0</v>
      </c>
      <c r="AE59">
        <v>0</v>
      </c>
      <c r="AF59">
        <v>320.327</v>
      </c>
      <c r="AG59">
        <v>320.327</v>
      </c>
      <c r="AH59">
        <v>0</v>
      </c>
      <c r="AI59">
        <v>962.512</v>
      </c>
      <c r="AJ59">
        <v>962.512</v>
      </c>
      <c r="AK59">
        <v>320.327</v>
      </c>
      <c r="AL59">
        <v>23.139</v>
      </c>
      <c r="AM59">
        <v>907.28</v>
      </c>
      <c r="AN59">
        <v>260.159</v>
      </c>
      <c r="AO59">
        <v>73.667</v>
      </c>
      <c r="AP59">
        <v>2.833</v>
      </c>
      <c r="AQ59">
        <v>0</v>
      </c>
      <c r="AR59">
        <v>0</v>
      </c>
      <c r="AS59" s="113">
        <v>71544</v>
      </c>
      <c r="AT59" s="113">
        <v>37541</v>
      </c>
      <c r="AU59">
        <v>0</v>
      </c>
      <c r="AV59">
        <v>0</v>
      </c>
      <c r="AW59" s="113">
        <v>28327</v>
      </c>
      <c r="AX59">
        <v>0</v>
      </c>
      <c r="AY59" s="113">
        <v>28327</v>
      </c>
      <c r="AZ59">
        <v>0</v>
      </c>
      <c r="BA59">
        <v>0</v>
      </c>
      <c r="BB59">
        <v>0</v>
      </c>
      <c r="BC59">
        <v>0</v>
      </c>
      <c r="BD59">
        <v>0</v>
      </c>
      <c r="BE59">
        <v>0</v>
      </c>
      <c r="BF59" s="113">
        <v>-193124</v>
      </c>
      <c r="BG59">
        <v>0</v>
      </c>
      <c r="BH59">
        <v>0</v>
      </c>
      <c r="BI59">
        <v>0</v>
      </c>
      <c r="BJ59">
        <v>0.333</v>
      </c>
      <c r="BK59" s="168">
        <v>1038.276</v>
      </c>
      <c r="BL59">
        <v>3945</v>
      </c>
      <c r="BM59" s="113">
        <v>31387</v>
      </c>
      <c r="BN59">
        <v>0</v>
      </c>
      <c r="BO59" s="113">
        <v>9175054</v>
      </c>
      <c r="BP59">
        <v>1604.293</v>
      </c>
      <c r="BQ59">
        <v>5239</v>
      </c>
      <c r="BR59" s="113">
        <v>7684397</v>
      </c>
      <c r="BS59">
        <v>5379</v>
      </c>
      <c r="BT59" s="113">
        <v>944396</v>
      </c>
      <c r="BU59">
        <v>0</v>
      </c>
      <c r="BV59" s="113">
        <v>193124</v>
      </c>
      <c r="BW59">
        <v>4625.0302734</v>
      </c>
      <c r="BX59">
        <v>4887.3251953</v>
      </c>
      <c r="BY59">
        <v>4887.3251953</v>
      </c>
      <c r="BZ59">
        <v>5931.625</v>
      </c>
      <c r="CA59">
        <v>0.0520361328</v>
      </c>
      <c r="CB59">
        <v>0.0413155273</v>
      </c>
      <c r="CC59">
        <v>72.009</v>
      </c>
      <c r="CD59">
        <v>0.364</v>
      </c>
      <c r="CE59">
        <v>0</v>
      </c>
      <c r="CF59">
        <v>5381644.73</v>
      </c>
      <c r="CG59">
        <v>116689.29965</v>
      </c>
      <c r="CH59">
        <v>257008</v>
      </c>
      <c r="CI59">
        <v>34255.561452</v>
      </c>
      <c r="CJ59">
        <v>1326113.2337</v>
      </c>
      <c r="CK59">
        <v>0</v>
      </c>
      <c r="CL59">
        <v>0</v>
      </c>
      <c r="CM59">
        <v>190005.96414</v>
      </c>
      <c r="CN59">
        <v>427130.38463</v>
      </c>
      <c r="CO59">
        <v>0</v>
      </c>
      <c r="CP59">
        <v>0</v>
      </c>
      <c r="CQ59">
        <v>1619.333625</v>
      </c>
      <c r="CR59" s="113">
        <v>7806011</v>
      </c>
      <c r="CS59">
        <v>0.9731658002</v>
      </c>
      <c r="CT59">
        <v>7526918</v>
      </c>
      <c r="CU59">
        <v>1627.431</v>
      </c>
      <c r="CV59" s="113">
        <v>507857</v>
      </c>
      <c r="CW59" s="113">
        <v>214826</v>
      </c>
      <c r="CX59" s="113">
        <v>722683</v>
      </c>
      <c r="CY59">
        <v>8528693.5072</v>
      </c>
      <c r="CZ59">
        <v>5229</v>
      </c>
      <c r="DA59">
        <v>829.278</v>
      </c>
      <c r="DB59">
        <v>5262</v>
      </c>
      <c r="DC59">
        <v>987.721</v>
      </c>
      <c r="DD59">
        <v>5199</v>
      </c>
      <c r="DE59">
        <v>2304.818</v>
      </c>
      <c r="DF59">
        <v>5092</v>
      </c>
      <c r="DG59">
        <v>1334.117</v>
      </c>
      <c r="DH59">
        <v>5111</v>
      </c>
      <c r="DI59">
        <v>591.372</v>
      </c>
      <c r="DJ59">
        <v>5121</v>
      </c>
      <c r="DK59">
        <v>332.793</v>
      </c>
      <c r="DL59">
        <v>5121</v>
      </c>
      <c r="DM59">
        <v>1346.994</v>
      </c>
      <c r="DN59">
        <v>5150</v>
      </c>
      <c r="DO59">
        <v>1417.459</v>
      </c>
      <c r="DP59">
        <v>5106</v>
      </c>
      <c r="DQ59">
        <v>668.851</v>
      </c>
      <c r="DR59">
        <v>0</v>
      </c>
      <c r="DS59">
        <v>4971</v>
      </c>
      <c r="DT59">
        <v>8628793</v>
      </c>
      <c r="DU59">
        <v>5379</v>
      </c>
      <c r="DV59" s="113">
        <v>8526111</v>
      </c>
      <c r="DW59" s="113">
        <v>195292</v>
      </c>
      <c r="DX59" s="113">
        <v>8721403</v>
      </c>
      <c r="DY59">
        <v>0</v>
      </c>
      <c r="DZ59" s="113">
        <v>8752790</v>
      </c>
      <c r="EA59" s="113">
        <v>9323552</v>
      </c>
      <c r="EB59" s="113">
        <v>946779</v>
      </c>
      <c r="EC59">
        <v>0</v>
      </c>
      <c r="ED59" s="113">
        <v>946779</v>
      </c>
      <c r="EE59">
        <v>0</v>
      </c>
      <c r="EF59">
        <v>8752790</v>
      </c>
      <c r="EG59">
        <v>5378</v>
      </c>
      <c r="EH59">
        <v>791196</v>
      </c>
      <c r="EI59" s="113">
        <v>9319890</v>
      </c>
      <c r="EJ59" s="113">
        <v>9541340</v>
      </c>
    </row>
    <row r="60" spans="1:140" ht="12.75">
      <c r="A60">
        <v>57830</v>
      </c>
      <c r="B60" t="s">
        <v>719</v>
      </c>
      <c r="C60" t="s">
        <v>405</v>
      </c>
      <c r="D60">
        <v>4</v>
      </c>
      <c r="E60">
        <v>1</v>
      </c>
      <c r="F60">
        <v>870.459</v>
      </c>
      <c r="G60">
        <v>0</v>
      </c>
      <c r="H60">
        <v>0</v>
      </c>
      <c r="I60">
        <v>1.033</v>
      </c>
      <c r="J60">
        <v>13.662</v>
      </c>
      <c r="K60">
        <v>2.637</v>
      </c>
      <c r="L60">
        <v>0</v>
      </c>
      <c r="M60">
        <v>0</v>
      </c>
      <c r="N60">
        <v>0</v>
      </c>
      <c r="O60">
        <v>0</v>
      </c>
      <c r="P60">
        <v>0</v>
      </c>
      <c r="Q60">
        <v>0</v>
      </c>
      <c r="R60">
        <v>12.37</v>
      </c>
      <c r="S60">
        <v>0</v>
      </c>
      <c r="T60">
        <v>857.7</v>
      </c>
      <c r="U60">
        <v>0</v>
      </c>
      <c r="V60">
        <v>0</v>
      </c>
      <c r="W60">
        <v>0</v>
      </c>
      <c r="X60">
        <v>0</v>
      </c>
      <c r="Y60">
        <v>0.023</v>
      </c>
      <c r="Z60">
        <v>0</v>
      </c>
      <c r="AA60">
        <v>0.052</v>
      </c>
      <c r="AB60">
        <v>0</v>
      </c>
      <c r="AC60">
        <v>0</v>
      </c>
      <c r="AD60">
        <v>0</v>
      </c>
      <c r="AE60">
        <v>0</v>
      </c>
      <c r="AF60">
        <v>266.564</v>
      </c>
      <c r="AG60">
        <v>267.92</v>
      </c>
      <c r="AH60">
        <v>0</v>
      </c>
      <c r="AI60">
        <v>870.459</v>
      </c>
      <c r="AJ60">
        <v>870.459</v>
      </c>
      <c r="AK60">
        <v>266.564</v>
      </c>
      <c r="AL60">
        <v>17.332</v>
      </c>
      <c r="AM60">
        <v>853.127</v>
      </c>
      <c r="AN60">
        <v>0</v>
      </c>
      <c r="AO60">
        <v>48.833</v>
      </c>
      <c r="AP60">
        <v>3.917</v>
      </c>
      <c r="AQ60">
        <v>0</v>
      </c>
      <c r="AR60">
        <v>0</v>
      </c>
      <c r="AS60">
        <v>0</v>
      </c>
      <c r="AT60" s="113">
        <v>25396</v>
      </c>
      <c r="AU60">
        <v>0</v>
      </c>
      <c r="AV60">
        <v>0</v>
      </c>
      <c r="AW60" s="113">
        <v>25618</v>
      </c>
      <c r="AX60">
        <v>0</v>
      </c>
      <c r="AY60" s="113">
        <v>25618</v>
      </c>
      <c r="AZ60">
        <v>0</v>
      </c>
      <c r="BA60">
        <v>0</v>
      </c>
      <c r="BB60">
        <v>0</v>
      </c>
      <c r="BC60">
        <v>0</v>
      </c>
      <c r="BD60">
        <v>0</v>
      </c>
      <c r="BE60">
        <v>0</v>
      </c>
      <c r="BF60" s="113">
        <v>-160987</v>
      </c>
      <c r="BG60">
        <v>0</v>
      </c>
      <c r="BH60">
        <v>0</v>
      </c>
      <c r="BI60">
        <v>0</v>
      </c>
      <c r="BJ60">
        <v>0</v>
      </c>
      <c r="BK60">
        <v>892.331</v>
      </c>
      <c r="BL60">
        <v>3945</v>
      </c>
      <c r="BM60" s="113">
        <v>27510</v>
      </c>
      <c r="BN60">
        <v>0</v>
      </c>
      <c r="BO60" s="113">
        <v>7636377</v>
      </c>
      <c r="BP60">
        <v>1341.822</v>
      </c>
      <c r="BQ60">
        <v>5225</v>
      </c>
      <c r="BR60" s="113">
        <v>6377546</v>
      </c>
      <c r="BS60">
        <v>5366</v>
      </c>
      <c r="BT60" s="113">
        <v>822003</v>
      </c>
      <c r="BU60">
        <v>0</v>
      </c>
      <c r="BV60" s="113">
        <v>160987</v>
      </c>
      <c r="BW60">
        <v>4625.0302734</v>
      </c>
      <c r="BX60">
        <v>4887.3251953</v>
      </c>
      <c r="BY60">
        <v>4887.3251953</v>
      </c>
      <c r="BZ60">
        <v>5931.625</v>
      </c>
      <c r="CA60">
        <v>0.0520361328</v>
      </c>
      <c r="CB60">
        <v>0.0413155273</v>
      </c>
      <c r="CC60">
        <v>54.062</v>
      </c>
      <c r="CD60">
        <v>0.271</v>
      </c>
      <c r="CE60">
        <v>0</v>
      </c>
      <c r="CF60">
        <v>5060429.4414</v>
      </c>
      <c r="CG60">
        <v>80711.621375</v>
      </c>
      <c r="CH60">
        <v>0</v>
      </c>
      <c r="CI60">
        <v>0</v>
      </c>
      <c r="CJ60">
        <v>1017510.9525</v>
      </c>
      <c r="CK60">
        <v>0</v>
      </c>
      <c r="CL60">
        <v>0</v>
      </c>
      <c r="CM60">
        <v>158115.76865</v>
      </c>
      <c r="CN60">
        <v>320675.51075</v>
      </c>
      <c r="CO60">
        <v>0</v>
      </c>
      <c r="CP60">
        <v>0</v>
      </c>
      <c r="CQ60">
        <v>1205.6027813</v>
      </c>
      <c r="CR60" s="113">
        <v>6638649</v>
      </c>
      <c r="CS60">
        <v>0.9731658002</v>
      </c>
      <c r="CT60">
        <v>6460506</v>
      </c>
      <c r="CU60">
        <v>1396.857</v>
      </c>
      <c r="CV60" s="113">
        <v>435904</v>
      </c>
      <c r="CW60" s="113">
        <v>184389</v>
      </c>
      <c r="CX60" s="113">
        <v>620293</v>
      </c>
      <c r="CY60">
        <v>7258941.8974</v>
      </c>
      <c r="CZ60">
        <v>5229</v>
      </c>
      <c r="DA60">
        <v>829.278</v>
      </c>
      <c r="DB60">
        <v>5262</v>
      </c>
      <c r="DC60">
        <v>987.721</v>
      </c>
      <c r="DD60">
        <v>5199</v>
      </c>
      <c r="DE60">
        <v>2304.818</v>
      </c>
      <c r="DF60">
        <v>5092</v>
      </c>
      <c r="DG60">
        <v>1334.117</v>
      </c>
      <c r="DH60">
        <v>5111</v>
      </c>
      <c r="DI60">
        <v>591.372</v>
      </c>
      <c r="DJ60">
        <v>5121</v>
      </c>
      <c r="DK60">
        <v>332.793</v>
      </c>
      <c r="DL60">
        <v>5121</v>
      </c>
      <c r="DM60">
        <v>1346.994</v>
      </c>
      <c r="DN60">
        <v>5150</v>
      </c>
      <c r="DO60">
        <v>1417.459</v>
      </c>
      <c r="DP60">
        <v>5106</v>
      </c>
      <c r="DQ60">
        <v>668.851</v>
      </c>
      <c r="DR60">
        <v>0</v>
      </c>
      <c r="DS60">
        <v>4971</v>
      </c>
      <c r="DT60">
        <v>7199549</v>
      </c>
      <c r="DU60">
        <v>5366</v>
      </c>
      <c r="DV60" s="113">
        <v>7298578</v>
      </c>
      <c r="DW60" s="113">
        <v>167623</v>
      </c>
      <c r="DX60" s="113">
        <v>7466201</v>
      </c>
      <c r="DY60">
        <v>0</v>
      </c>
      <c r="DZ60" s="113">
        <v>7493711</v>
      </c>
      <c r="EA60" s="113">
        <v>7984435</v>
      </c>
      <c r="EB60" s="113">
        <v>855062</v>
      </c>
      <c r="EC60">
        <v>0</v>
      </c>
      <c r="ED60" s="113">
        <v>855062</v>
      </c>
      <c r="EE60">
        <v>0</v>
      </c>
      <c r="EF60">
        <v>7493711</v>
      </c>
      <c r="EG60">
        <v>5365</v>
      </c>
      <c r="EH60">
        <v>719471</v>
      </c>
      <c r="EI60" s="113">
        <v>7978413</v>
      </c>
      <c r="EJ60" s="113">
        <v>8165018</v>
      </c>
    </row>
    <row r="61" spans="1:140" ht="12.75">
      <c r="A61">
        <v>57831</v>
      </c>
      <c r="B61" t="s">
        <v>719</v>
      </c>
      <c r="C61" t="s">
        <v>406</v>
      </c>
      <c r="D61">
        <v>4</v>
      </c>
      <c r="E61">
        <v>1</v>
      </c>
      <c r="F61">
        <v>724.464</v>
      </c>
      <c r="G61">
        <v>0</v>
      </c>
      <c r="H61">
        <v>0</v>
      </c>
      <c r="I61">
        <v>1.002</v>
      </c>
      <c r="J61">
        <v>14.045</v>
      </c>
      <c r="K61">
        <v>0.477</v>
      </c>
      <c r="L61">
        <v>0</v>
      </c>
      <c r="M61">
        <v>0</v>
      </c>
      <c r="N61">
        <v>0</v>
      </c>
      <c r="O61">
        <v>0</v>
      </c>
      <c r="P61">
        <v>0</v>
      </c>
      <c r="Q61">
        <v>11.548</v>
      </c>
      <c r="R61">
        <v>7.747</v>
      </c>
      <c r="S61">
        <v>27</v>
      </c>
      <c r="T61">
        <v>705.5</v>
      </c>
      <c r="U61">
        <v>0.049</v>
      </c>
      <c r="V61">
        <v>0</v>
      </c>
      <c r="W61">
        <v>0</v>
      </c>
      <c r="X61">
        <v>0</v>
      </c>
      <c r="Y61">
        <v>0</v>
      </c>
      <c r="Z61">
        <v>0</v>
      </c>
      <c r="AA61">
        <v>0</v>
      </c>
      <c r="AB61">
        <v>0</v>
      </c>
      <c r="AC61">
        <v>0</v>
      </c>
      <c r="AD61">
        <v>0</v>
      </c>
      <c r="AE61">
        <v>0</v>
      </c>
      <c r="AF61">
        <v>6.117</v>
      </c>
      <c r="AG61">
        <v>6.597</v>
      </c>
      <c r="AH61">
        <v>0</v>
      </c>
      <c r="AI61">
        <v>724.464</v>
      </c>
      <c r="AJ61">
        <v>724.464</v>
      </c>
      <c r="AK61">
        <v>6.117</v>
      </c>
      <c r="AL61">
        <v>15.524</v>
      </c>
      <c r="AM61">
        <v>697.392</v>
      </c>
      <c r="AN61">
        <v>154.049</v>
      </c>
      <c r="AO61">
        <v>37</v>
      </c>
      <c r="AP61">
        <v>4</v>
      </c>
      <c r="AQ61">
        <v>63</v>
      </c>
      <c r="AR61">
        <v>0</v>
      </c>
      <c r="AS61" s="113">
        <v>42363</v>
      </c>
      <c r="AT61">
        <v>0</v>
      </c>
      <c r="AU61">
        <v>0</v>
      </c>
      <c r="AV61">
        <v>0</v>
      </c>
      <c r="AW61" s="113">
        <v>21321</v>
      </c>
      <c r="AX61">
        <v>0</v>
      </c>
      <c r="AY61" s="113">
        <v>21321</v>
      </c>
      <c r="AZ61">
        <v>0</v>
      </c>
      <c r="BA61" s="113">
        <v>48504</v>
      </c>
      <c r="BB61">
        <v>0</v>
      </c>
      <c r="BC61">
        <v>0</v>
      </c>
      <c r="BD61">
        <v>0</v>
      </c>
      <c r="BE61" s="113">
        <v>48504</v>
      </c>
      <c r="BF61" s="113">
        <v>-132890</v>
      </c>
      <c r="BG61">
        <v>0</v>
      </c>
      <c r="BH61">
        <v>0</v>
      </c>
      <c r="BI61">
        <v>0</v>
      </c>
      <c r="BJ61">
        <v>0</v>
      </c>
      <c r="BK61">
        <v>712.585</v>
      </c>
      <c r="BL61">
        <v>3945</v>
      </c>
      <c r="BM61" s="113">
        <v>22156</v>
      </c>
      <c r="BN61" s="113">
        <v>52168</v>
      </c>
      <c r="BO61" s="113">
        <v>6386786</v>
      </c>
      <c r="BP61">
        <v>1105.864</v>
      </c>
      <c r="BQ61">
        <v>5308</v>
      </c>
      <c r="BR61" s="113">
        <v>5350142</v>
      </c>
      <c r="BS61">
        <v>5448</v>
      </c>
      <c r="BT61" s="113">
        <v>674643</v>
      </c>
      <c r="BU61">
        <v>0</v>
      </c>
      <c r="BV61" s="113">
        <v>132890</v>
      </c>
      <c r="BW61">
        <v>4625.0302734</v>
      </c>
      <c r="BX61">
        <v>4887.3251953</v>
      </c>
      <c r="BY61">
        <v>4887.3251953</v>
      </c>
      <c r="BZ61">
        <v>5931.625</v>
      </c>
      <c r="CA61">
        <v>0.0520361328</v>
      </c>
      <c r="CB61">
        <v>0.0413155273</v>
      </c>
      <c r="CC61">
        <v>48.576</v>
      </c>
      <c r="CD61">
        <v>0</v>
      </c>
      <c r="CE61">
        <v>0</v>
      </c>
      <c r="CF61">
        <v>4136667.822</v>
      </c>
      <c r="CG61">
        <v>50547.528763</v>
      </c>
      <c r="CH61">
        <v>92473</v>
      </c>
      <c r="CI61">
        <v>19218.465</v>
      </c>
      <c r="CJ61">
        <v>836952.2875</v>
      </c>
      <c r="CK61">
        <v>700.46559625</v>
      </c>
      <c r="CL61">
        <v>0</v>
      </c>
      <c r="CM61">
        <v>3628.3750125</v>
      </c>
      <c r="CN61">
        <v>288134.616</v>
      </c>
      <c r="CO61">
        <v>0</v>
      </c>
      <c r="CP61">
        <v>0</v>
      </c>
      <c r="CQ61">
        <v>0</v>
      </c>
      <c r="CR61" s="113">
        <v>5519190</v>
      </c>
      <c r="CS61">
        <v>0.9731658002</v>
      </c>
      <c r="CT61">
        <v>5282658</v>
      </c>
      <c r="CU61">
        <v>1142.189</v>
      </c>
      <c r="CV61" s="113">
        <v>356432</v>
      </c>
      <c r="CW61" s="113">
        <v>150772</v>
      </c>
      <c r="CX61" s="113">
        <v>507204</v>
      </c>
      <c r="CY61">
        <v>6026393.5599</v>
      </c>
      <c r="CZ61">
        <v>5229</v>
      </c>
      <c r="DA61">
        <v>829.278</v>
      </c>
      <c r="DB61">
        <v>5262</v>
      </c>
      <c r="DC61">
        <v>987.721</v>
      </c>
      <c r="DD61">
        <v>5199</v>
      </c>
      <c r="DE61">
        <v>2304.818</v>
      </c>
      <c r="DF61">
        <v>5092</v>
      </c>
      <c r="DG61">
        <v>1334.117</v>
      </c>
      <c r="DH61">
        <v>5111</v>
      </c>
      <c r="DI61">
        <v>591.372</v>
      </c>
      <c r="DJ61">
        <v>5121</v>
      </c>
      <c r="DK61">
        <v>332.793</v>
      </c>
      <c r="DL61">
        <v>5121</v>
      </c>
      <c r="DM61">
        <v>1346.994</v>
      </c>
      <c r="DN61">
        <v>5150</v>
      </c>
      <c r="DO61">
        <v>1417.459</v>
      </c>
      <c r="DP61">
        <v>5106</v>
      </c>
      <c r="DQ61">
        <v>668.851</v>
      </c>
      <c r="DR61">
        <v>0</v>
      </c>
      <c r="DS61">
        <v>4971</v>
      </c>
      <c r="DT61">
        <v>6024785</v>
      </c>
      <c r="DU61">
        <v>5448</v>
      </c>
      <c r="DV61" s="113">
        <v>6062739</v>
      </c>
      <c r="DW61" s="113">
        <v>137063</v>
      </c>
      <c r="DX61" s="113">
        <v>6199802</v>
      </c>
      <c r="DY61" s="113">
        <v>-3664</v>
      </c>
      <c r="DZ61" s="113">
        <v>6218294</v>
      </c>
      <c r="EA61" s="113">
        <v>6622412</v>
      </c>
      <c r="EB61" s="113">
        <v>699104</v>
      </c>
      <c r="EC61">
        <v>0</v>
      </c>
      <c r="ED61" s="113">
        <v>699104</v>
      </c>
      <c r="EE61">
        <v>0</v>
      </c>
      <c r="EF61">
        <v>6218294</v>
      </c>
      <c r="EG61">
        <v>5444</v>
      </c>
      <c r="EH61">
        <v>566214</v>
      </c>
      <c r="EI61" s="113">
        <v>6592608</v>
      </c>
      <c r="EJ61" s="113">
        <v>6746819</v>
      </c>
    </row>
    <row r="62" spans="1:140" ht="12.75">
      <c r="A62">
        <v>57832</v>
      </c>
      <c r="B62" t="s">
        <v>719</v>
      </c>
      <c r="C62" t="s">
        <v>407</v>
      </c>
      <c r="D62">
        <v>4</v>
      </c>
      <c r="E62">
        <v>1</v>
      </c>
      <c r="F62">
        <v>149.43</v>
      </c>
      <c r="G62">
        <v>0</v>
      </c>
      <c r="H62">
        <v>0</v>
      </c>
      <c r="I62">
        <v>0.303</v>
      </c>
      <c r="J62">
        <v>4.636</v>
      </c>
      <c r="K62">
        <v>0.067</v>
      </c>
      <c r="L62">
        <v>0</v>
      </c>
      <c r="M62">
        <v>0</v>
      </c>
      <c r="N62">
        <v>0</v>
      </c>
      <c r="O62">
        <v>0</v>
      </c>
      <c r="P62">
        <v>0</v>
      </c>
      <c r="Q62">
        <v>3.221</v>
      </c>
      <c r="R62">
        <v>7.245</v>
      </c>
      <c r="S62">
        <v>0</v>
      </c>
      <c r="T62">
        <v>73.3</v>
      </c>
      <c r="U62">
        <v>0</v>
      </c>
      <c r="V62">
        <v>0</v>
      </c>
      <c r="W62">
        <v>0</v>
      </c>
      <c r="X62">
        <v>0</v>
      </c>
      <c r="Y62">
        <v>0</v>
      </c>
      <c r="Z62">
        <v>0</v>
      </c>
      <c r="AA62">
        <v>0</v>
      </c>
      <c r="AB62">
        <v>0</v>
      </c>
      <c r="AC62">
        <v>0</v>
      </c>
      <c r="AD62">
        <v>0</v>
      </c>
      <c r="AE62">
        <v>0</v>
      </c>
      <c r="AF62">
        <v>5.6</v>
      </c>
      <c r="AG62">
        <v>5.6</v>
      </c>
      <c r="AH62">
        <v>0</v>
      </c>
      <c r="AI62">
        <v>149.43</v>
      </c>
      <c r="AJ62">
        <v>149.43</v>
      </c>
      <c r="AK62">
        <v>5.6</v>
      </c>
      <c r="AL62">
        <v>5.006</v>
      </c>
      <c r="AM62">
        <v>141.203</v>
      </c>
      <c r="AN62">
        <v>74.053</v>
      </c>
      <c r="AO62">
        <v>6.5</v>
      </c>
      <c r="AP62">
        <v>0.583</v>
      </c>
      <c r="AQ62">
        <v>0</v>
      </c>
      <c r="AR62">
        <v>0</v>
      </c>
      <c r="AS62" s="113">
        <v>20365</v>
      </c>
      <c r="AT62" s="113">
        <v>3396</v>
      </c>
      <c r="AU62">
        <v>0</v>
      </c>
      <c r="AV62">
        <v>0</v>
      </c>
      <c r="AW62" s="113">
        <v>4398</v>
      </c>
      <c r="AX62">
        <v>0</v>
      </c>
      <c r="AY62" s="113">
        <v>4398</v>
      </c>
      <c r="AZ62">
        <v>0</v>
      </c>
      <c r="BA62">
        <v>0</v>
      </c>
      <c r="BB62">
        <v>0</v>
      </c>
      <c r="BC62">
        <v>0</v>
      </c>
      <c r="BD62">
        <v>0</v>
      </c>
      <c r="BE62">
        <v>0</v>
      </c>
      <c r="BF62" s="113">
        <v>-34115</v>
      </c>
      <c r="BG62">
        <v>0</v>
      </c>
      <c r="BH62">
        <v>0</v>
      </c>
      <c r="BI62">
        <v>0</v>
      </c>
      <c r="BJ62">
        <v>0</v>
      </c>
      <c r="BK62">
        <v>174.752</v>
      </c>
      <c r="BL62">
        <v>3945</v>
      </c>
      <c r="BM62" s="113">
        <v>6912</v>
      </c>
      <c r="BN62">
        <v>0</v>
      </c>
      <c r="BO62" s="113">
        <v>1573580</v>
      </c>
      <c r="BP62">
        <v>279.202</v>
      </c>
      <c r="BQ62">
        <v>5192</v>
      </c>
      <c r="BR62" s="113">
        <v>1358508</v>
      </c>
      <c r="BS62">
        <v>5337</v>
      </c>
      <c r="BT62" s="113">
        <v>131525</v>
      </c>
      <c r="BU62">
        <v>0</v>
      </c>
      <c r="BV62" s="113">
        <v>34115</v>
      </c>
      <c r="BW62">
        <v>4625.0302734</v>
      </c>
      <c r="BX62">
        <v>4887.3251953</v>
      </c>
      <c r="BY62">
        <v>4887.3251953</v>
      </c>
      <c r="BZ62">
        <v>5931.625</v>
      </c>
      <c r="CA62">
        <v>0.0520361328</v>
      </c>
      <c r="CB62">
        <v>0.0413155273</v>
      </c>
      <c r="CC62">
        <v>15.624</v>
      </c>
      <c r="CD62">
        <v>0</v>
      </c>
      <c r="CE62">
        <v>0</v>
      </c>
      <c r="CF62">
        <v>837563.24488</v>
      </c>
      <c r="CG62">
        <v>47272.085438</v>
      </c>
      <c r="CH62">
        <v>25793</v>
      </c>
      <c r="CI62">
        <v>0</v>
      </c>
      <c r="CJ62">
        <v>86957.6225</v>
      </c>
      <c r="CK62">
        <v>0</v>
      </c>
      <c r="CL62">
        <v>0</v>
      </c>
      <c r="CM62">
        <v>3321.71</v>
      </c>
      <c r="CN62">
        <v>92675.709</v>
      </c>
      <c r="CO62">
        <v>0</v>
      </c>
      <c r="CP62">
        <v>0</v>
      </c>
      <c r="CQ62">
        <v>0</v>
      </c>
      <c r="CR62" s="113">
        <v>1113948</v>
      </c>
      <c r="CS62">
        <v>0.9731658002</v>
      </c>
      <c r="CT62">
        <v>1064238</v>
      </c>
      <c r="CU62">
        <v>230.104</v>
      </c>
      <c r="CV62" s="113">
        <v>71806</v>
      </c>
      <c r="CW62" s="113">
        <v>30374</v>
      </c>
      <c r="CX62" s="113">
        <v>102180</v>
      </c>
      <c r="CY62">
        <v>1216128.3718</v>
      </c>
      <c r="CZ62">
        <v>5229</v>
      </c>
      <c r="DA62">
        <v>829.278</v>
      </c>
      <c r="DB62">
        <v>5262</v>
      </c>
      <c r="DC62">
        <v>987.721</v>
      </c>
      <c r="DD62">
        <v>5199</v>
      </c>
      <c r="DE62">
        <v>2304.818</v>
      </c>
      <c r="DF62">
        <v>5092</v>
      </c>
      <c r="DG62">
        <v>1334.117</v>
      </c>
      <c r="DH62">
        <v>5111</v>
      </c>
      <c r="DI62">
        <v>591.372</v>
      </c>
      <c r="DJ62">
        <v>5121</v>
      </c>
      <c r="DK62">
        <v>332.793</v>
      </c>
      <c r="DL62">
        <v>5121</v>
      </c>
      <c r="DM62">
        <v>1346.994</v>
      </c>
      <c r="DN62">
        <v>5150</v>
      </c>
      <c r="DO62">
        <v>1417.459</v>
      </c>
      <c r="DP62">
        <v>5106</v>
      </c>
      <c r="DQ62">
        <v>668.851</v>
      </c>
      <c r="DR62">
        <v>0</v>
      </c>
      <c r="DS62">
        <v>4971</v>
      </c>
      <c r="DT62">
        <v>1490033</v>
      </c>
      <c r="DU62">
        <v>5337</v>
      </c>
      <c r="DV62" s="113">
        <v>1194700</v>
      </c>
      <c r="DW62" s="113">
        <v>27612</v>
      </c>
      <c r="DX62" s="113">
        <v>1222312</v>
      </c>
      <c r="DY62">
        <v>0</v>
      </c>
      <c r="DZ62" s="113">
        <v>1229224</v>
      </c>
      <c r="EA62" s="113">
        <v>1308601</v>
      </c>
      <c r="EB62" s="113">
        <v>115276</v>
      </c>
      <c r="EC62">
        <v>0</v>
      </c>
      <c r="ED62" s="113">
        <v>115276</v>
      </c>
      <c r="EE62">
        <v>0</v>
      </c>
      <c r="EF62">
        <v>1229224</v>
      </c>
      <c r="EG62">
        <v>5342</v>
      </c>
      <c r="EH62">
        <v>84557</v>
      </c>
      <c r="EI62" s="113">
        <v>1300685</v>
      </c>
      <c r="EJ62" s="113">
        <v>1339198</v>
      </c>
    </row>
    <row r="63" spans="1:140" ht="12.75">
      <c r="A63">
        <v>57833</v>
      </c>
      <c r="B63" t="s">
        <v>719</v>
      </c>
      <c r="C63" t="s">
        <v>120</v>
      </c>
      <c r="D63">
        <v>4</v>
      </c>
      <c r="E63">
        <v>1</v>
      </c>
      <c r="F63">
        <v>203.784</v>
      </c>
      <c r="G63">
        <v>0</v>
      </c>
      <c r="H63">
        <v>0</v>
      </c>
      <c r="I63">
        <v>0.348</v>
      </c>
      <c r="J63">
        <v>2.709</v>
      </c>
      <c r="K63">
        <v>0</v>
      </c>
      <c r="L63">
        <v>0</v>
      </c>
      <c r="M63">
        <v>0</v>
      </c>
      <c r="N63">
        <v>0</v>
      </c>
      <c r="O63">
        <v>0</v>
      </c>
      <c r="P63">
        <v>0</v>
      </c>
      <c r="Q63">
        <v>0</v>
      </c>
      <c r="R63">
        <v>3.79</v>
      </c>
      <c r="S63">
        <v>4</v>
      </c>
      <c r="T63">
        <v>121.7</v>
      </c>
      <c r="U63">
        <v>0</v>
      </c>
      <c r="V63">
        <v>0</v>
      </c>
      <c r="W63">
        <v>0</v>
      </c>
      <c r="X63">
        <v>0</v>
      </c>
      <c r="Y63">
        <v>0</v>
      </c>
      <c r="Z63">
        <v>0</v>
      </c>
      <c r="AA63">
        <v>0</v>
      </c>
      <c r="AB63">
        <v>0</v>
      </c>
      <c r="AC63">
        <v>0</v>
      </c>
      <c r="AD63">
        <v>0</v>
      </c>
      <c r="AE63">
        <v>0</v>
      </c>
      <c r="AF63">
        <v>2.709</v>
      </c>
      <c r="AG63">
        <v>2.709</v>
      </c>
      <c r="AH63">
        <v>0</v>
      </c>
      <c r="AI63">
        <v>203.784</v>
      </c>
      <c r="AJ63">
        <v>203.784</v>
      </c>
      <c r="AK63">
        <v>2.709</v>
      </c>
      <c r="AL63">
        <v>3.057</v>
      </c>
      <c r="AM63">
        <v>200.727</v>
      </c>
      <c r="AN63">
        <v>0</v>
      </c>
      <c r="AO63">
        <v>10.167</v>
      </c>
      <c r="AP63">
        <v>0</v>
      </c>
      <c r="AQ63">
        <v>0</v>
      </c>
      <c r="AR63">
        <v>0</v>
      </c>
      <c r="AS63">
        <v>0</v>
      </c>
      <c r="AT63" s="113">
        <v>5083</v>
      </c>
      <c r="AU63">
        <v>0</v>
      </c>
      <c r="AV63">
        <v>0</v>
      </c>
      <c r="AW63" s="113">
        <v>5997</v>
      </c>
      <c r="AX63">
        <v>0</v>
      </c>
      <c r="AY63" s="113">
        <v>5997</v>
      </c>
      <c r="AZ63">
        <v>0</v>
      </c>
      <c r="BA63">
        <v>0</v>
      </c>
      <c r="BB63">
        <v>0</v>
      </c>
      <c r="BC63">
        <v>0</v>
      </c>
      <c r="BD63">
        <v>0</v>
      </c>
      <c r="BE63">
        <v>0</v>
      </c>
      <c r="BF63" s="113">
        <v>-31696</v>
      </c>
      <c r="BG63">
        <v>0</v>
      </c>
      <c r="BH63">
        <v>0</v>
      </c>
      <c r="BI63">
        <v>0</v>
      </c>
      <c r="BJ63">
        <v>0</v>
      </c>
      <c r="BK63">
        <v>188.901</v>
      </c>
      <c r="BL63">
        <v>3945</v>
      </c>
      <c r="BM63" s="113">
        <v>4430</v>
      </c>
      <c r="BN63">
        <v>0</v>
      </c>
      <c r="BO63" s="113">
        <v>1467965</v>
      </c>
      <c r="BP63">
        <v>264.379</v>
      </c>
      <c r="BQ63">
        <v>5064</v>
      </c>
      <c r="BR63" s="113">
        <v>1256567</v>
      </c>
      <c r="BS63">
        <v>5201</v>
      </c>
      <c r="BT63" s="113">
        <v>118404</v>
      </c>
      <c r="BU63">
        <v>0</v>
      </c>
      <c r="BV63" s="113">
        <v>31696</v>
      </c>
      <c r="BW63">
        <v>4625.0302734</v>
      </c>
      <c r="BX63">
        <v>4887.3251953</v>
      </c>
      <c r="BY63">
        <v>4887.3251953</v>
      </c>
      <c r="BZ63">
        <v>5931.625</v>
      </c>
      <c r="CA63">
        <v>0.0520361328</v>
      </c>
      <c r="CB63">
        <v>0.0413155273</v>
      </c>
      <c r="CC63">
        <v>9.867</v>
      </c>
      <c r="CD63">
        <v>0</v>
      </c>
      <c r="CE63">
        <v>0</v>
      </c>
      <c r="CF63">
        <v>1190637.2914</v>
      </c>
      <c r="CG63">
        <v>24728.944625</v>
      </c>
      <c r="CH63">
        <v>0</v>
      </c>
      <c r="CI63">
        <v>2847.18</v>
      </c>
      <c r="CJ63">
        <v>144375.7525</v>
      </c>
      <c r="CK63">
        <v>0</v>
      </c>
      <c r="CL63">
        <v>0</v>
      </c>
      <c r="CM63">
        <v>1606.8772125</v>
      </c>
      <c r="CN63">
        <v>58527.343875</v>
      </c>
      <c r="CO63">
        <v>0</v>
      </c>
      <c r="CP63">
        <v>0</v>
      </c>
      <c r="CQ63">
        <v>0</v>
      </c>
      <c r="CR63" s="113">
        <v>1422723</v>
      </c>
      <c r="CS63">
        <v>0.9731658002</v>
      </c>
      <c r="CT63">
        <v>1384546</v>
      </c>
      <c r="CU63">
        <v>299.359</v>
      </c>
      <c r="CV63" s="113">
        <v>93418</v>
      </c>
      <c r="CW63" s="113">
        <v>39516</v>
      </c>
      <c r="CX63" s="113">
        <v>132934</v>
      </c>
      <c r="CY63">
        <v>1555657.3896</v>
      </c>
      <c r="CZ63">
        <v>5229</v>
      </c>
      <c r="DA63">
        <v>829.278</v>
      </c>
      <c r="DB63">
        <v>5262</v>
      </c>
      <c r="DC63">
        <v>987.721</v>
      </c>
      <c r="DD63">
        <v>5199</v>
      </c>
      <c r="DE63">
        <v>2304.818</v>
      </c>
      <c r="DF63">
        <v>5092</v>
      </c>
      <c r="DG63">
        <v>1334.117</v>
      </c>
      <c r="DH63">
        <v>5111</v>
      </c>
      <c r="DI63">
        <v>591.372</v>
      </c>
      <c r="DJ63">
        <v>5121</v>
      </c>
      <c r="DK63">
        <v>332.793</v>
      </c>
      <c r="DL63">
        <v>5121</v>
      </c>
      <c r="DM63">
        <v>1346.994</v>
      </c>
      <c r="DN63">
        <v>5150</v>
      </c>
      <c r="DO63">
        <v>1417.459</v>
      </c>
      <c r="DP63">
        <v>5106</v>
      </c>
      <c r="DQ63">
        <v>668.851</v>
      </c>
      <c r="DR63">
        <v>0</v>
      </c>
      <c r="DS63">
        <v>4971</v>
      </c>
      <c r="DT63">
        <v>1374971</v>
      </c>
      <c r="DU63">
        <v>5201</v>
      </c>
      <c r="DV63" s="113">
        <v>1515954</v>
      </c>
      <c r="DW63" s="113">
        <v>35923</v>
      </c>
      <c r="DX63" s="113">
        <v>1551877</v>
      </c>
      <c r="DY63">
        <v>0</v>
      </c>
      <c r="DZ63" s="113">
        <v>1556307</v>
      </c>
      <c r="EA63" s="113">
        <v>1661742</v>
      </c>
      <c r="EB63" s="113">
        <v>133584</v>
      </c>
      <c r="EC63">
        <v>0</v>
      </c>
      <c r="ED63" s="113">
        <v>133584</v>
      </c>
      <c r="EE63">
        <v>0</v>
      </c>
      <c r="EF63">
        <v>1556307</v>
      </c>
      <c r="EG63">
        <v>5199</v>
      </c>
      <c r="EH63">
        <v>106971</v>
      </c>
      <c r="EI63" s="113">
        <v>1662628</v>
      </c>
      <c r="EJ63" s="113">
        <v>1700322</v>
      </c>
    </row>
    <row r="64" spans="1:140" ht="12.75">
      <c r="A64">
        <v>57834</v>
      </c>
      <c r="B64" t="s">
        <v>719</v>
      </c>
      <c r="C64" t="s">
        <v>121</v>
      </c>
      <c r="D64">
        <v>4</v>
      </c>
      <c r="E64">
        <v>1</v>
      </c>
      <c r="F64">
        <v>273.086</v>
      </c>
      <c r="G64">
        <v>0</v>
      </c>
      <c r="H64">
        <v>0</v>
      </c>
      <c r="I64">
        <v>0.125</v>
      </c>
      <c r="J64">
        <v>17.334</v>
      </c>
      <c r="K64">
        <v>0</v>
      </c>
      <c r="L64">
        <v>0</v>
      </c>
      <c r="M64">
        <v>0</v>
      </c>
      <c r="N64">
        <v>0</v>
      </c>
      <c r="O64">
        <v>0</v>
      </c>
      <c r="P64">
        <v>0</v>
      </c>
      <c r="Q64">
        <v>25.189</v>
      </c>
      <c r="R64">
        <v>7.78</v>
      </c>
      <c r="S64">
        <v>0</v>
      </c>
      <c r="T64">
        <v>116.8</v>
      </c>
      <c r="U64">
        <v>2.942</v>
      </c>
      <c r="V64">
        <v>0</v>
      </c>
      <c r="W64">
        <v>0</v>
      </c>
      <c r="X64">
        <v>0</v>
      </c>
      <c r="Y64">
        <v>0</v>
      </c>
      <c r="Z64">
        <v>0</v>
      </c>
      <c r="AA64">
        <v>0</v>
      </c>
      <c r="AB64">
        <v>0</v>
      </c>
      <c r="AC64">
        <v>0</v>
      </c>
      <c r="AD64">
        <v>0</v>
      </c>
      <c r="AE64">
        <v>0</v>
      </c>
      <c r="AF64">
        <v>14.8</v>
      </c>
      <c r="AG64">
        <v>14.8</v>
      </c>
      <c r="AH64">
        <v>0</v>
      </c>
      <c r="AI64">
        <v>273.086</v>
      </c>
      <c r="AJ64">
        <v>273.086</v>
      </c>
      <c r="AK64">
        <v>14.8</v>
      </c>
      <c r="AL64">
        <v>17.459</v>
      </c>
      <c r="AM64">
        <v>230.438</v>
      </c>
      <c r="AN64">
        <v>273.085</v>
      </c>
      <c r="AO64">
        <v>0</v>
      </c>
      <c r="AP64">
        <v>0</v>
      </c>
      <c r="AQ64">
        <v>0</v>
      </c>
      <c r="AR64">
        <v>0</v>
      </c>
      <c r="AS64" s="113">
        <v>75098</v>
      </c>
      <c r="AT64">
        <v>0</v>
      </c>
      <c r="AU64">
        <v>0</v>
      </c>
      <c r="AV64">
        <v>0</v>
      </c>
      <c r="AW64" s="113">
        <v>8037</v>
      </c>
      <c r="AX64">
        <v>0</v>
      </c>
      <c r="AY64" s="113">
        <v>8037</v>
      </c>
      <c r="AZ64">
        <v>0</v>
      </c>
      <c r="BA64" s="113">
        <v>92224</v>
      </c>
      <c r="BB64">
        <v>0</v>
      </c>
      <c r="BC64">
        <v>0</v>
      </c>
      <c r="BD64">
        <v>0</v>
      </c>
      <c r="BE64" s="113">
        <v>92224</v>
      </c>
      <c r="BF64" s="113">
        <v>-53148</v>
      </c>
      <c r="BG64">
        <v>0</v>
      </c>
      <c r="BH64">
        <v>0</v>
      </c>
      <c r="BI64">
        <v>0</v>
      </c>
      <c r="BJ64">
        <v>0.038</v>
      </c>
      <c r="BK64">
        <v>279.122</v>
      </c>
      <c r="BL64">
        <v>3945</v>
      </c>
      <c r="BM64" s="113">
        <v>11209</v>
      </c>
      <c r="BN64" s="113">
        <v>83263</v>
      </c>
      <c r="BO64" s="113">
        <v>2510146</v>
      </c>
      <c r="BP64">
        <v>427.835</v>
      </c>
      <c r="BQ64">
        <v>5426</v>
      </c>
      <c r="BR64" s="113">
        <v>2188910</v>
      </c>
      <c r="BS64">
        <v>5572</v>
      </c>
      <c r="BT64" s="113">
        <v>195072</v>
      </c>
      <c r="BU64">
        <v>0</v>
      </c>
      <c r="BV64" s="113">
        <v>53148</v>
      </c>
      <c r="BW64">
        <v>4625.0302734</v>
      </c>
      <c r="BX64">
        <v>4887.3251953</v>
      </c>
      <c r="BY64">
        <v>4887.3251953</v>
      </c>
      <c r="BZ64">
        <v>5931.625</v>
      </c>
      <c r="CA64">
        <v>0.0520361328</v>
      </c>
      <c r="CB64">
        <v>0.0413155273</v>
      </c>
      <c r="CC64">
        <v>52.627</v>
      </c>
      <c r="CD64">
        <v>0</v>
      </c>
      <c r="CE64">
        <v>0</v>
      </c>
      <c r="CF64">
        <v>1366871.8018</v>
      </c>
      <c r="CG64">
        <v>50762.84675</v>
      </c>
      <c r="CH64">
        <v>201708</v>
      </c>
      <c r="CI64">
        <v>0</v>
      </c>
      <c r="CJ64">
        <v>138562.76</v>
      </c>
      <c r="CK64">
        <v>42056.526208</v>
      </c>
      <c r="CL64">
        <v>0</v>
      </c>
      <c r="CM64">
        <v>8778.805</v>
      </c>
      <c r="CN64">
        <v>312163.62888</v>
      </c>
      <c r="CO64">
        <v>0</v>
      </c>
      <c r="CP64">
        <v>0</v>
      </c>
      <c r="CQ64">
        <v>0</v>
      </c>
      <c r="CR64" s="113">
        <v>2288226</v>
      </c>
      <c r="CS64">
        <v>0.9731658002</v>
      </c>
      <c r="CT64">
        <v>2063992</v>
      </c>
      <c r="CU64">
        <v>446.266</v>
      </c>
      <c r="CV64" s="113">
        <v>139262</v>
      </c>
      <c r="CW64" s="113">
        <v>58908</v>
      </c>
      <c r="CX64" s="113">
        <v>198170</v>
      </c>
      <c r="CY64">
        <v>2486396.3686</v>
      </c>
      <c r="CZ64">
        <v>5229</v>
      </c>
      <c r="DA64">
        <v>829.278</v>
      </c>
      <c r="DB64">
        <v>5262</v>
      </c>
      <c r="DC64">
        <v>987.721</v>
      </c>
      <c r="DD64">
        <v>5199</v>
      </c>
      <c r="DE64">
        <v>2304.818</v>
      </c>
      <c r="DF64">
        <v>5092</v>
      </c>
      <c r="DG64">
        <v>1334.117</v>
      </c>
      <c r="DH64">
        <v>5111</v>
      </c>
      <c r="DI64">
        <v>591.372</v>
      </c>
      <c r="DJ64">
        <v>5121</v>
      </c>
      <c r="DK64">
        <v>332.793</v>
      </c>
      <c r="DL64">
        <v>5121</v>
      </c>
      <c r="DM64">
        <v>1346.994</v>
      </c>
      <c r="DN64">
        <v>5150</v>
      </c>
      <c r="DO64">
        <v>1417.459</v>
      </c>
      <c r="DP64">
        <v>5106</v>
      </c>
      <c r="DQ64">
        <v>668.851</v>
      </c>
      <c r="DR64">
        <v>0</v>
      </c>
      <c r="DS64">
        <v>4971</v>
      </c>
      <c r="DT64">
        <v>2383982</v>
      </c>
      <c r="DU64">
        <v>5572</v>
      </c>
      <c r="DV64" s="113">
        <v>2421439</v>
      </c>
      <c r="DW64" s="113">
        <v>53552</v>
      </c>
      <c r="DX64" s="113">
        <v>2474991</v>
      </c>
      <c r="DY64" s="113">
        <v>8961</v>
      </c>
      <c r="DZ64" s="113">
        <v>2495161</v>
      </c>
      <c r="EA64" s="113">
        <v>2642787</v>
      </c>
      <c r="EB64" s="113">
        <v>206935</v>
      </c>
      <c r="EC64">
        <v>0</v>
      </c>
      <c r="ED64" s="113">
        <v>206935</v>
      </c>
      <c r="EE64">
        <v>0</v>
      </c>
      <c r="EF64">
        <v>2495161</v>
      </c>
      <c r="EG64">
        <v>5591</v>
      </c>
      <c r="EH64">
        <v>153787</v>
      </c>
      <c r="EI64" s="113">
        <v>2640183</v>
      </c>
      <c r="EJ64" s="113">
        <v>2701368</v>
      </c>
    </row>
    <row r="65" spans="1:140" ht="12.75">
      <c r="A65">
        <v>57835</v>
      </c>
      <c r="B65" t="s">
        <v>719</v>
      </c>
      <c r="C65" t="s">
        <v>409</v>
      </c>
      <c r="D65">
        <v>4</v>
      </c>
      <c r="E65">
        <v>1</v>
      </c>
      <c r="F65">
        <v>666.978</v>
      </c>
      <c r="G65">
        <v>0</v>
      </c>
      <c r="H65">
        <v>0</v>
      </c>
      <c r="I65">
        <v>0.358</v>
      </c>
      <c r="J65">
        <v>10.5</v>
      </c>
      <c r="K65">
        <v>2.268</v>
      </c>
      <c r="L65">
        <v>0</v>
      </c>
      <c r="M65">
        <v>0</v>
      </c>
      <c r="N65">
        <v>0</v>
      </c>
      <c r="O65">
        <v>0</v>
      </c>
      <c r="P65">
        <v>0</v>
      </c>
      <c r="Q65">
        <v>0</v>
      </c>
      <c r="R65">
        <v>2.779</v>
      </c>
      <c r="S65">
        <v>0</v>
      </c>
      <c r="T65">
        <v>675.2</v>
      </c>
      <c r="U65">
        <v>0</v>
      </c>
      <c r="V65">
        <v>0</v>
      </c>
      <c r="W65">
        <v>0</v>
      </c>
      <c r="X65">
        <v>0</v>
      </c>
      <c r="Y65">
        <v>0</v>
      </c>
      <c r="Z65">
        <v>0</v>
      </c>
      <c r="AA65">
        <v>0</v>
      </c>
      <c r="AB65">
        <v>0</v>
      </c>
      <c r="AC65">
        <v>0</v>
      </c>
      <c r="AD65">
        <v>0</v>
      </c>
      <c r="AE65">
        <v>0</v>
      </c>
      <c r="AF65">
        <v>260.147</v>
      </c>
      <c r="AG65">
        <v>260.147</v>
      </c>
      <c r="AH65">
        <v>0</v>
      </c>
      <c r="AI65">
        <v>666.978</v>
      </c>
      <c r="AJ65">
        <v>666.978</v>
      </c>
      <c r="AK65">
        <v>260.147</v>
      </c>
      <c r="AL65">
        <v>13.126</v>
      </c>
      <c r="AM65">
        <v>653.852</v>
      </c>
      <c r="AN65">
        <v>0</v>
      </c>
      <c r="AO65">
        <v>35</v>
      </c>
      <c r="AP65">
        <v>0</v>
      </c>
      <c r="AQ65">
        <v>42</v>
      </c>
      <c r="AR65">
        <v>0</v>
      </c>
      <c r="AS65">
        <v>0</v>
      </c>
      <c r="AT65">
        <v>0</v>
      </c>
      <c r="AU65">
        <v>0</v>
      </c>
      <c r="AV65">
        <v>0</v>
      </c>
      <c r="AW65" s="113">
        <v>19629</v>
      </c>
      <c r="AX65">
        <v>0</v>
      </c>
      <c r="AY65" s="113">
        <v>19629</v>
      </c>
      <c r="AZ65">
        <v>0</v>
      </c>
      <c r="BA65">
        <v>0</v>
      </c>
      <c r="BB65">
        <v>0</v>
      </c>
      <c r="BC65">
        <v>0</v>
      </c>
      <c r="BD65">
        <v>0</v>
      </c>
      <c r="BE65">
        <v>0</v>
      </c>
      <c r="BF65" s="113">
        <v>-117553</v>
      </c>
      <c r="BG65">
        <v>0</v>
      </c>
      <c r="BH65">
        <v>0</v>
      </c>
      <c r="BI65">
        <v>0</v>
      </c>
      <c r="BJ65">
        <v>0</v>
      </c>
      <c r="BK65">
        <v>602.731</v>
      </c>
      <c r="BL65">
        <v>3945</v>
      </c>
      <c r="BM65" s="113">
        <v>19509</v>
      </c>
      <c r="BN65">
        <v>0</v>
      </c>
      <c r="BO65" s="113">
        <v>5422768</v>
      </c>
      <c r="BP65">
        <v>982.059</v>
      </c>
      <c r="BQ65">
        <v>5064</v>
      </c>
      <c r="BR65" s="113">
        <v>4667627</v>
      </c>
      <c r="BS65">
        <v>5204</v>
      </c>
      <c r="BT65" s="113">
        <v>442876</v>
      </c>
      <c r="BU65">
        <v>0</v>
      </c>
      <c r="BV65" s="113">
        <v>117553</v>
      </c>
      <c r="BW65">
        <v>4625.0302734</v>
      </c>
      <c r="BX65">
        <v>4887.3251953</v>
      </c>
      <c r="BY65">
        <v>4887.3251953</v>
      </c>
      <c r="BZ65">
        <v>5931.625</v>
      </c>
      <c r="CA65">
        <v>0.0520361328</v>
      </c>
      <c r="CB65">
        <v>0.0413155273</v>
      </c>
      <c r="CC65">
        <v>40.094</v>
      </c>
      <c r="CD65">
        <v>0</v>
      </c>
      <c r="CE65">
        <v>0</v>
      </c>
      <c r="CF65">
        <v>3878404.8695</v>
      </c>
      <c r="CG65">
        <v>18132.384463</v>
      </c>
      <c r="CH65">
        <v>0</v>
      </c>
      <c r="CI65">
        <v>0</v>
      </c>
      <c r="CJ65">
        <v>801006.64</v>
      </c>
      <c r="CK65">
        <v>0</v>
      </c>
      <c r="CL65">
        <v>0</v>
      </c>
      <c r="CM65">
        <v>154309.44489</v>
      </c>
      <c r="CN65">
        <v>237822.57275</v>
      </c>
      <c r="CO65">
        <v>0</v>
      </c>
      <c r="CP65">
        <v>0</v>
      </c>
      <c r="CQ65">
        <v>0</v>
      </c>
      <c r="CR65" s="113">
        <v>5089676</v>
      </c>
      <c r="CS65">
        <v>0.9731658002</v>
      </c>
      <c r="CT65">
        <v>4953099</v>
      </c>
      <c r="CU65">
        <v>1070.933</v>
      </c>
      <c r="CV65" s="113">
        <v>334196</v>
      </c>
      <c r="CW65" s="113">
        <v>141366</v>
      </c>
      <c r="CX65" s="113">
        <v>475562</v>
      </c>
      <c r="CY65">
        <v>5565237.9116</v>
      </c>
      <c r="CZ65">
        <v>5229</v>
      </c>
      <c r="DA65">
        <v>829.278</v>
      </c>
      <c r="DB65">
        <v>5262</v>
      </c>
      <c r="DC65">
        <v>987.721</v>
      </c>
      <c r="DD65">
        <v>5199</v>
      </c>
      <c r="DE65">
        <v>2304.818</v>
      </c>
      <c r="DF65">
        <v>5092</v>
      </c>
      <c r="DG65">
        <v>1334.117</v>
      </c>
      <c r="DH65">
        <v>5111</v>
      </c>
      <c r="DI65">
        <v>591.372</v>
      </c>
      <c r="DJ65">
        <v>5121</v>
      </c>
      <c r="DK65">
        <v>332.793</v>
      </c>
      <c r="DL65">
        <v>5121</v>
      </c>
      <c r="DM65">
        <v>1346.994</v>
      </c>
      <c r="DN65">
        <v>5150</v>
      </c>
      <c r="DO65">
        <v>1417.459</v>
      </c>
      <c r="DP65">
        <v>5106</v>
      </c>
      <c r="DQ65">
        <v>668.851</v>
      </c>
      <c r="DR65">
        <v>0</v>
      </c>
      <c r="DS65">
        <v>4971</v>
      </c>
      <c r="DT65">
        <v>5110503</v>
      </c>
      <c r="DU65">
        <v>5204</v>
      </c>
      <c r="DV65" s="113">
        <v>5423205</v>
      </c>
      <c r="DW65" s="113">
        <v>128512</v>
      </c>
      <c r="DX65" s="113">
        <v>5551717</v>
      </c>
      <c r="DY65">
        <v>0</v>
      </c>
      <c r="DZ65" s="113">
        <v>5571226</v>
      </c>
      <c r="EA65" s="113">
        <v>5947962</v>
      </c>
      <c r="EB65" s="113">
        <v>481550</v>
      </c>
      <c r="EC65">
        <v>0</v>
      </c>
      <c r="ED65" s="113">
        <v>481550</v>
      </c>
      <c r="EE65">
        <v>0</v>
      </c>
      <c r="EF65">
        <v>5571226</v>
      </c>
      <c r="EG65">
        <v>5202</v>
      </c>
      <c r="EH65">
        <v>363997</v>
      </c>
      <c r="EI65" s="113">
        <v>5929235</v>
      </c>
      <c r="EJ65" s="113">
        <v>6066417</v>
      </c>
    </row>
    <row r="66" spans="1:140" ht="12.75">
      <c r="A66">
        <v>57836</v>
      </c>
      <c r="B66" t="s">
        <v>719</v>
      </c>
      <c r="C66" t="s">
        <v>305</v>
      </c>
      <c r="D66">
        <v>4</v>
      </c>
      <c r="E66">
        <v>1</v>
      </c>
      <c r="F66">
        <v>277.055</v>
      </c>
      <c r="G66">
        <v>0</v>
      </c>
      <c r="H66">
        <v>0</v>
      </c>
      <c r="I66">
        <v>0.183</v>
      </c>
      <c r="J66">
        <v>4.792</v>
      </c>
      <c r="K66">
        <v>0</v>
      </c>
      <c r="L66">
        <v>0</v>
      </c>
      <c r="M66">
        <v>0</v>
      </c>
      <c r="N66">
        <v>0</v>
      </c>
      <c r="O66">
        <v>0</v>
      </c>
      <c r="P66">
        <v>0</v>
      </c>
      <c r="Q66">
        <v>0</v>
      </c>
      <c r="R66">
        <v>0.653</v>
      </c>
      <c r="S66">
        <v>13.853</v>
      </c>
      <c r="T66">
        <v>173.8</v>
      </c>
      <c r="U66">
        <v>0</v>
      </c>
      <c r="V66">
        <v>0</v>
      </c>
      <c r="W66">
        <v>0</v>
      </c>
      <c r="X66">
        <v>0</v>
      </c>
      <c r="Y66">
        <v>0</v>
      </c>
      <c r="Z66">
        <v>0</v>
      </c>
      <c r="AA66">
        <v>0</v>
      </c>
      <c r="AB66">
        <v>0</v>
      </c>
      <c r="AC66">
        <v>0</v>
      </c>
      <c r="AD66">
        <v>0</v>
      </c>
      <c r="AE66">
        <v>0</v>
      </c>
      <c r="AF66">
        <v>0</v>
      </c>
      <c r="AG66">
        <v>0</v>
      </c>
      <c r="AH66">
        <v>0</v>
      </c>
      <c r="AI66">
        <v>277.055</v>
      </c>
      <c r="AJ66">
        <v>277.055</v>
      </c>
      <c r="AK66">
        <v>0</v>
      </c>
      <c r="AL66">
        <v>4.975</v>
      </c>
      <c r="AM66">
        <v>272.08</v>
      </c>
      <c r="AN66">
        <v>0</v>
      </c>
      <c r="AO66">
        <v>0</v>
      </c>
      <c r="AP66">
        <v>0</v>
      </c>
      <c r="AQ66">
        <v>0</v>
      </c>
      <c r="AR66">
        <v>0</v>
      </c>
      <c r="AS66">
        <v>0</v>
      </c>
      <c r="AT66">
        <v>0</v>
      </c>
      <c r="AU66">
        <v>0</v>
      </c>
      <c r="AV66">
        <v>0</v>
      </c>
      <c r="AW66" s="113">
        <v>8154</v>
      </c>
      <c r="AX66">
        <v>0</v>
      </c>
      <c r="AY66" s="113">
        <v>8154</v>
      </c>
      <c r="AZ66">
        <v>0</v>
      </c>
      <c r="BA66">
        <v>0</v>
      </c>
      <c r="BB66">
        <v>0</v>
      </c>
      <c r="BC66">
        <v>0</v>
      </c>
      <c r="BD66">
        <v>0</v>
      </c>
      <c r="BE66">
        <v>0</v>
      </c>
      <c r="BF66" s="113">
        <v>-47237</v>
      </c>
      <c r="BG66">
        <v>0</v>
      </c>
      <c r="BH66">
        <v>0</v>
      </c>
      <c r="BI66">
        <v>0</v>
      </c>
      <c r="BJ66">
        <v>0</v>
      </c>
      <c r="BK66">
        <v>278.472</v>
      </c>
      <c r="BL66">
        <v>3945</v>
      </c>
      <c r="BM66" s="113">
        <v>7894</v>
      </c>
      <c r="BN66">
        <v>0</v>
      </c>
      <c r="BO66" s="113">
        <v>2162997</v>
      </c>
      <c r="BP66">
        <v>388.957</v>
      </c>
      <c r="BQ66">
        <v>5091</v>
      </c>
      <c r="BR66" s="113">
        <v>1848672</v>
      </c>
      <c r="BS66">
        <v>5231</v>
      </c>
      <c r="BT66" s="113">
        <v>186077</v>
      </c>
      <c r="BU66">
        <v>0</v>
      </c>
      <c r="BV66" s="113">
        <v>47237</v>
      </c>
      <c r="BW66">
        <v>4625.0302734</v>
      </c>
      <c r="BX66">
        <v>4887.3251953</v>
      </c>
      <c r="BY66">
        <v>4887.3251953</v>
      </c>
      <c r="BZ66">
        <v>5931.625</v>
      </c>
      <c r="CA66">
        <v>0.0520361328</v>
      </c>
      <c r="CB66">
        <v>0.0413155273</v>
      </c>
      <c r="CC66">
        <v>15.291</v>
      </c>
      <c r="CD66">
        <v>0</v>
      </c>
      <c r="CE66">
        <v>0</v>
      </c>
      <c r="CF66">
        <v>1613876.53</v>
      </c>
      <c r="CG66">
        <v>4260.6862375</v>
      </c>
      <c r="CH66">
        <v>0</v>
      </c>
      <c r="CI66">
        <v>9860.3181863</v>
      </c>
      <c r="CJ66">
        <v>206183.285</v>
      </c>
      <c r="CK66">
        <v>0</v>
      </c>
      <c r="CL66">
        <v>0</v>
      </c>
      <c r="CM66">
        <v>0</v>
      </c>
      <c r="CN66">
        <v>90700.477875</v>
      </c>
      <c r="CO66">
        <v>0</v>
      </c>
      <c r="CP66">
        <v>0</v>
      </c>
      <c r="CQ66">
        <v>0</v>
      </c>
      <c r="CR66" s="113">
        <v>1924881</v>
      </c>
      <c r="CS66">
        <v>0.9731658002</v>
      </c>
      <c r="CT66">
        <v>1873229</v>
      </c>
      <c r="CU66">
        <v>405.02</v>
      </c>
      <c r="CV66" s="113">
        <v>126391</v>
      </c>
      <c r="CW66" s="113">
        <v>53464</v>
      </c>
      <c r="CX66" s="113">
        <v>179855</v>
      </c>
      <c r="CY66">
        <v>2104736.2973</v>
      </c>
      <c r="CZ66">
        <v>5229</v>
      </c>
      <c r="DA66">
        <v>829.278</v>
      </c>
      <c r="DB66">
        <v>5262</v>
      </c>
      <c r="DC66">
        <v>987.721</v>
      </c>
      <c r="DD66">
        <v>5199</v>
      </c>
      <c r="DE66">
        <v>2304.818</v>
      </c>
      <c r="DF66">
        <v>5092</v>
      </c>
      <c r="DG66">
        <v>1334.117</v>
      </c>
      <c r="DH66">
        <v>5111</v>
      </c>
      <c r="DI66">
        <v>591.372</v>
      </c>
      <c r="DJ66">
        <v>5121</v>
      </c>
      <c r="DK66">
        <v>332.793</v>
      </c>
      <c r="DL66">
        <v>5121</v>
      </c>
      <c r="DM66">
        <v>1346.994</v>
      </c>
      <c r="DN66">
        <v>5150</v>
      </c>
      <c r="DO66">
        <v>1417.459</v>
      </c>
      <c r="DP66">
        <v>5106</v>
      </c>
      <c r="DQ66">
        <v>668.851</v>
      </c>
      <c r="DR66">
        <v>0</v>
      </c>
      <c r="DS66">
        <v>4971</v>
      </c>
      <c r="DT66">
        <v>2034749</v>
      </c>
      <c r="DU66">
        <v>5231</v>
      </c>
      <c r="DV66" s="113">
        <v>2061957</v>
      </c>
      <c r="DW66" s="113">
        <v>48602</v>
      </c>
      <c r="DX66" s="113">
        <v>2110559</v>
      </c>
      <c r="DY66">
        <v>0</v>
      </c>
      <c r="DZ66" s="113">
        <v>2118453</v>
      </c>
      <c r="EA66" s="113">
        <v>2260417</v>
      </c>
      <c r="EB66" s="113">
        <v>193572</v>
      </c>
      <c r="EC66">
        <v>0</v>
      </c>
      <c r="ED66" s="113">
        <v>193572</v>
      </c>
      <c r="EE66">
        <v>0</v>
      </c>
      <c r="EF66">
        <v>2118453</v>
      </c>
      <c r="EG66">
        <v>5230</v>
      </c>
      <c r="EH66">
        <v>146335</v>
      </c>
      <c r="EI66" s="113">
        <v>2251071</v>
      </c>
      <c r="EJ66" s="113">
        <v>2306462</v>
      </c>
    </row>
    <row r="67" spans="1:140" ht="12.75">
      <c r="A67">
        <v>57837</v>
      </c>
      <c r="B67" t="s">
        <v>719</v>
      </c>
      <c r="C67" t="s">
        <v>410</v>
      </c>
      <c r="D67">
        <v>4</v>
      </c>
      <c r="E67">
        <v>1</v>
      </c>
      <c r="F67">
        <v>284.121</v>
      </c>
      <c r="G67">
        <v>0</v>
      </c>
      <c r="H67">
        <v>0</v>
      </c>
      <c r="I67">
        <v>0.155</v>
      </c>
      <c r="J67">
        <v>0</v>
      </c>
      <c r="K67">
        <v>0</v>
      </c>
      <c r="L67">
        <v>0</v>
      </c>
      <c r="M67">
        <v>0</v>
      </c>
      <c r="N67">
        <v>0</v>
      </c>
      <c r="O67">
        <v>0</v>
      </c>
      <c r="P67">
        <v>0</v>
      </c>
      <c r="Q67">
        <v>0</v>
      </c>
      <c r="R67">
        <v>20.409</v>
      </c>
      <c r="S67">
        <v>0</v>
      </c>
      <c r="T67">
        <v>245.7</v>
      </c>
      <c r="U67">
        <v>0</v>
      </c>
      <c r="V67">
        <v>0</v>
      </c>
      <c r="W67">
        <v>0</v>
      </c>
      <c r="X67">
        <v>0</v>
      </c>
      <c r="Y67">
        <v>0</v>
      </c>
      <c r="Z67">
        <v>0</v>
      </c>
      <c r="AA67">
        <v>0</v>
      </c>
      <c r="AB67">
        <v>0</v>
      </c>
      <c r="AC67">
        <v>0</v>
      </c>
      <c r="AD67">
        <v>0</v>
      </c>
      <c r="AE67">
        <v>0</v>
      </c>
      <c r="AF67">
        <v>32.817</v>
      </c>
      <c r="AG67">
        <v>32.817</v>
      </c>
      <c r="AH67">
        <v>0</v>
      </c>
      <c r="AI67">
        <v>284.121</v>
      </c>
      <c r="AJ67">
        <v>284.121</v>
      </c>
      <c r="AK67">
        <v>32.817</v>
      </c>
      <c r="AL67">
        <v>0.155</v>
      </c>
      <c r="AM67">
        <v>283.966</v>
      </c>
      <c r="AN67">
        <v>0</v>
      </c>
      <c r="AO67">
        <v>18</v>
      </c>
      <c r="AP67">
        <v>2</v>
      </c>
      <c r="AQ67">
        <v>11</v>
      </c>
      <c r="AR67">
        <v>0</v>
      </c>
      <c r="AS67">
        <v>0</v>
      </c>
      <c r="AT67">
        <v>0</v>
      </c>
      <c r="AU67">
        <v>0</v>
      </c>
      <c r="AV67">
        <v>0</v>
      </c>
      <c r="AW67" s="113">
        <v>8362</v>
      </c>
      <c r="AX67">
        <v>0</v>
      </c>
      <c r="AY67" s="113">
        <v>8362</v>
      </c>
      <c r="AZ67">
        <v>0</v>
      </c>
      <c r="BA67" s="113">
        <v>48154</v>
      </c>
      <c r="BB67">
        <v>0</v>
      </c>
      <c r="BC67">
        <v>0</v>
      </c>
      <c r="BD67">
        <v>0</v>
      </c>
      <c r="BE67" s="113">
        <v>48154</v>
      </c>
      <c r="BF67" s="113">
        <v>-47238</v>
      </c>
      <c r="BG67">
        <v>0</v>
      </c>
      <c r="BH67">
        <v>0</v>
      </c>
      <c r="BI67">
        <v>0</v>
      </c>
      <c r="BJ67">
        <v>0</v>
      </c>
      <c r="BK67">
        <v>253.845</v>
      </c>
      <c r="BL67">
        <v>3945</v>
      </c>
      <c r="BM67" s="113">
        <v>7844</v>
      </c>
      <c r="BN67" s="113">
        <v>15258</v>
      </c>
      <c r="BO67" s="113">
        <v>2173451</v>
      </c>
      <c r="BP67">
        <v>393.501</v>
      </c>
      <c r="BQ67">
        <v>5067</v>
      </c>
      <c r="BR67" s="113">
        <v>1885527</v>
      </c>
      <c r="BS67">
        <v>5207</v>
      </c>
      <c r="BT67" s="113">
        <v>163407</v>
      </c>
      <c r="BU67">
        <v>0</v>
      </c>
      <c r="BV67" s="113">
        <v>47238</v>
      </c>
      <c r="BW67">
        <v>4625.0302734</v>
      </c>
      <c r="BX67">
        <v>4887.3251953</v>
      </c>
      <c r="BY67">
        <v>4887.3251953</v>
      </c>
      <c r="BZ67">
        <v>5931.625</v>
      </c>
      <c r="CA67">
        <v>0.0520361328</v>
      </c>
      <c r="CB67">
        <v>0.0413155273</v>
      </c>
      <c r="CC67">
        <v>0.775</v>
      </c>
      <c r="CD67">
        <v>0</v>
      </c>
      <c r="CE67">
        <v>0</v>
      </c>
      <c r="CF67">
        <v>1684379.8248</v>
      </c>
      <c r="CG67">
        <v>133164.38809</v>
      </c>
      <c r="CH67">
        <v>0</v>
      </c>
      <c r="CI67">
        <v>0</v>
      </c>
      <c r="CJ67">
        <v>291480.0525</v>
      </c>
      <c r="CK67">
        <v>0</v>
      </c>
      <c r="CL67">
        <v>0</v>
      </c>
      <c r="CM67">
        <v>19465.813763</v>
      </c>
      <c r="CN67">
        <v>4597.009375</v>
      </c>
      <c r="CO67">
        <v>0</v>
      </c>
      <c r="CP67">
        <v>0</v>
      </c>
      <c r="CQ67">
        <v>0</v>
      </c>
      <c r="CR67" s="113">
        <v>2181241</v>
      </c>
      <c r="CS67">
        <v>0.9731658002</v>
      </c>
      <c r="CT67">
        <v>2075847</v>
      </c>
      <c r="CU67">
        <v>448.829</v>
      </c>
      <c r="CV67" s="113">
        <v>140062</v>
      </c>
      <c r="CW67" s="113">
        <v>59247</v>
      </c>
      <c r="CX67" s="113">
        <v>199309</v>
      </c>
      <c r="CY67">
        <v>2380550.0885</v>
      </c>
      <c r="CZ67">
        <v>5229</v>
      </c>
      <c r="DA67">
        <v>829.278</v>
      </c>
      <c r="DB67">
        <v>5262</v>
      </c>
      <c r="DC67">
        <v>987.721</v>
      </c>
      <c r="DD67">
        <v>5199</v>
      </c>
      <c r="DE67">
        <v>2304.818</v>
      </c>
      <c r="DF67">
        <v>5092</v>
      </c>
      <c r="DG67">
        <v>1334.117</v>
      </c>
      <c r="DH67">
        <v>5111</v>
      </c>
      <c r="DI67">
        <v>591.372</v>
      </c>
      <c r="DJ67">
        <v>5121</v>
      </c>
      <c r="DK67">
        <v>332.793</v>
      </c>
      <c r="DL67">
        <v>5121</v>
      </c>
      <c r="DM67">
        <v>1346.994</v>
      </c>
      <c r="DN67">
        <v>5150</v>
      </c>
      <c r="DO67">
        <v>1417.459</v>
      </c>
      <c r="DP67">
        <v>5106</v>
      </c>
      <c r="DQ67">
        <v>668.851</v>
      </c>
      <c r="DR67">
        <v>0</v>
      </c>
      <c r="DS67">
        <v>4971</v>
      </c>
      <c r="DT67">
        <v>2048934</v>
      </c>
      <c r="DU67">
        <v>5207</v>
      </c>
      <c r="DV67" s="113">
        <v>2274217</v>
      </c>
      <c r="DW67" s="113">
        <v>53859</v>
      </c>
      <c r="DX67" s="113">
        <v>2328076</v>
      </c>
      <c r="DY67" s="113">
        <v>32896</v>
      </c>
      <c r="DZ67" s="113">
        <v>2368816</v>
      </c>
      <c r="EA67" s="113">
        <v>2494143</v>
      </c>
      <c r="EB67" s="113">
        <v>187575</v>
      </c>
      <c r="EC67">
        <v>0</v>
      </c>
      <c r="ED67" s="113">
        <v>187575</v>
      </c>
      <c r="EE67">
        <v>0</v>
      </c>
      <c r="EF67">
        <v>2368816</v>
      </c>
      <c r="EG67">
        <v>5278</v>
      </c>
      <c r="EH67">
        <v>140337</v>
      </c>
      <c r="EI67" s="113">
        <v>2520887</v>
      </c>
      <c r="EJ67" s="113">
        <v>2576487</v>
      </c>
    </row>
    <row r="68" spans="1:140" ht="12.75">
      <c r="A68">
        <v>57838</v>
      </c>
      <c r="B68" t="s">
        <v>719</v>
      </c>
      <c r="C68" t="s">
        <v>614</v>
      </c>
      <c r="D68">
        <v>4</v>
      </c>
      <c r="E68">
        <v>1</v>
      </c>
      <c r="F68">
        <v>1053.043</v>
      </c>
      <c r="G68">
        <v>0</v>
      </c>
      <c r="H68">
        <v>0</v>
      </c>
      <c r="I68">
        <v>0.762</v>
      </c>
      <c r="J68">
        <v>10.573</v>
      </c>
      <c r="K68">
        <v>0.326</v>
      </c>
      <c r="L68">
        <v>0</v>
      </c>
      <c r="M68">
        <v>0</v>
      </c>
      <c r="N68">
        <v>0</v>
      </c>
      <c r="O68">
        <v>0</v>
      </c>
      <c r="P68">
        <v>0</v>
      </c>
      <c r="Q68">
        <v>0</v>
      </c>
      <c r="R68">
        <v>33.866</v>
      </c>
      <c r="S68">
        <v>0</v>
      </c>
      <c r="T68">
        <v>870.3</v>
      </c>
      <c r="U68">
        <v>0</v>
      </c>
      <c r="V68">
        <v>0</v>
      </c>
      <c r="W68">
        <v>0</v>
      </c>
      <c r="X68">
        <v>0</v>
      </c>
      <c r="Y68">
        <v>0</v>
      </c>
      <c r="Z68">
        <v>0</v>
      </c>
      <c r="AA68">
        <v>0</v>
      </c>
      <c r="AB68">
        <v>0</v>
      </c>
      <c r="AC68">
        <v>0</v>
      </c>
      <c r="AD68">
        <v>0</v>
      </c>
      <c r="AE68">
        <v>0</v>
      </c>
      <c r="AF68">
        <v>166.182</v>
      </c>
      <c r="AG68">
        <v>166.182</v>
      </c>
      <c r="AH68">
        <v>0</v>
      </c>
      <c r="AI68">
        <v>1053.043</v>
      </c>
      <c r="AJ68">
        <v>1053.043</v>
      </c>
      <c r="AK68">
        <v>166.182</v>
      </c>
      <c r="AL68">
        <v>11.661</v>
      </c>
      <c r="AM68">
        <v>1041.382</v>
      </c>
      <c r="AN68">
        <v>241.775</v>
      </c>
      <c r="AO68">
        <v>0</v>
      </c>
      <c r="AP68">
        <v>0</v>
      </c>
      <c r="AQ68">
        <v>0</v>
      </c>
      <c r="AR68">
        <v>0</v>
      </c>
      <c r="AS68" s="113">
        <v>66488</v>
      </c>
      <c r="AT68">
        <v>0</v>
      </c>
      <c r="AU68">
        <v>0</v>
      </c>
      <c r="AV68">
        <v>0</v>
      </c>
      <c r="AW68" s="113">
        <v>30991</v>
      </c>
      <c r="AX68">
        <v>0</v>
      </c>
      <c r="AY68" s="113">
        <v>30991</v>
      </c>
      <c r="AZ68">
        <v>0</v>
      </c>
      <c r="BA68">
        <v>0</v>
      </c>
      <c r="BB68">
        <v>0</v>
      </c>
      <c r="BC68">
        <v>0</v>
      </c>
      <c r="BD68">
        <v>0</v>
      </c>
      <c r="BE68">
        <v>0</v>
      </c>
      <c r="BF68" s="113">
        <v>-160401</v>
      </c>
      <c r="BG68">
        <v>0</v>
      </c>
      <c r="BH68">
        <v>0</v>
      </c>
      <c r="BI68">
        <v>0</v>
      </c>
      <c r="BJ68">
        <v>0</v>
      </c>
      <c r="BK68">
        <v>865.757</v>
      </c>
      <c r="BL68">
        <v>3945</v>
      </c>
      <c r="BM68" s="113">
        <v>27272</v>
      </c>
      <c r="BN68">
        <v>0</v>
      </c>
      <c r="BO68" s="113">
        <v>7511781</v>
      </c>
      <c r="BP68">
        <v>1338.998</v>
      </c>
      <c r="BQ68">
        <v>5145</v>
      </c>
      <c r="BR68" s="113">
        <v>6418271</v>
      </c>
      <c r="BS68">
        <v>5285</v>
      </c>
      <c r="BT68" s="113">
        <v>658824</v>
      </c>
      <c r="BU68">
        <v>0</v>
      </c>
      <c r="BV68" s="113">
        <v>160401</v>
      </c>
      <c r="BW68">
        <v>4625.0302734</v>
      </c>
      <c r="BX68">
        <v>4887.3251953</v>
      </c>
      <c r="BY68">
        <v>4887.3251953</v>
      </c>
      <c r="BZ68">
        <v>5931.625</v>
      </c>
      <c r="CA68">
        <v>0.0520361328</v>
      </c>
      <c r="CB68">
        <v>0.0413155273</v>
      </c>
      <c r="CC68">
        <v>36.507</v>
      </c>
      <c r="CD68">
        <v>0</v>
      </c>
      <c r="CE68">
        <v>0</v>
      </c>
      <c r="CF68">
        <v>6177087.5058</v>
      </c>
      <c r="CG68">
        <v>220968.45348</v>
      </c>
      <c r="CH68">
        <v>0</v>
      </c>
      <c r="CI68">
        <v>0</v>
      </c>
      <c r="CJ68">
        <v>1032458.6475</v>
      </c>
      <c r="CK68">
        <v>0</v>
      </c>
      <c r="CL68">
        <v>0</v>
      </c>
      <c r="CM68">
        <v>98572.930575</v>
      </c>
      <c r="CN68">
        <v>216545.83388</v>
      </c>
      <c r="CO68">
        <v>0</v>
      </c>
      <c r="CP68">
        <v>0</v>
      </c>
      <c r="CQ68">
        <v>0</v>
      </c>
      <c r="CR68" s="113">
        <v>7812121</v>
      </c>
      <c r="CS68">
        <v>0.9731658002</v>
      </c>
      <c r="CT68">
        <v>7537785</v>
      </c>
      <c r="CU68">
        <v>1629.781</v>
      </c>
      <c r="CV68" s="113">
        <v>508591</v>
      </c>
      <c r="CW68" s="113">
        <v>215136</v>
      </c>
      <c r="CX68" s="113">
        <v>723727</v>
      </c>
      <c r="CY68">
        <v>8535848.3712</v>
      </c>
      <c r="CZ68">
        <v>5229</v>
      </c>
      <c r="DA68">
        <v>829.278</v>
      </c>
      <c r="DB68">
        <v>5262</v>
      </c>
      <c r="DC68">
        <v>987.721</v>
      </c>
      <c r="DD68">
        <v>5199</v>
      </c>
      <c r="DE68">
        <v>2304.818</v>
      </c>
      <c r="DF68">
        <v>5092</v>
      </c>
      <c r="DG68">
        <v>1334.117</v>
      </c>
      <c r="DH68">
        <v>5111</v>
      </c>
      <c r="DI68">
        <v>591.372</v>
      </c>
      <c r="DJ68">
        <v>5121</v>
      </c>
      <c r="DK68">
        <v>332.793</v>
      </c>
      <c r="DL68">
        <v>5121</v>
      </c>
      <c r="DM68">
        <v>1346.994</v>
      </c>
      <c r="DN68">
        <v>5150</v>
      </c>
      <c r="DO68">
        <v>1417.459</v>
      </c>
      <c r="DP68">
        <v>5106</v>
      </c>
      <c r="DQ68">
        <v>668.851</v>
      </c>
      <c r="DR68">
        <v>0</v>
      </c>
      <c r="DS68">
        <v>4971</v>
      </c>
      <c r="DT68">
        <v>7077095</v>
      </c>
      <c r="DU68">
        <v>5285</v>
      </c>
      <c r="DV68" s="113">
        <v>8385223</v>
      </c>
      <c r="DW68" s="113">
        <v>195574</v>
      </c>
      <c r="DX68" s="113">
        <v>8580797</v>
      </c>
      <c r="DY68">
        <v>0</v>
      </c>
      <c r="DZ68" s="113">
        <v>8608069</v>
      </c>
      <c r="EA68" s="113">
        <v>9183816</v>
      </c>
      <c r="EB68" s="113">
        <v>795948</v>
      </c>
      <c r="EC68">
        <v>0</v>
      </c>
      <c r="ED68" s="113">
        <v>795948</v>
      </c>
      <c r="EE68">
        <v>0</v>
      </c>
      <c r="EF68">
        <v>8608069</v>
      </c>
      <c r="EG68">
        <v>5282</v>
      </c>
      <c r="EH68">
        <v>635547</v>
      </c>
      <c r="EI68" s="113">
        <v>9171395</v>
      </c>
      <c r="EJ68" s="113">
        <v>9362787</v>
      </c>
    </row>
    <row r="69" spans="1:140" ht="12.75">
      <c r="A69">
        <v>57839</v>
      </c>
      <c r="B69" t="s">
        <v>719</v>
      </c>
      <c r="C69" t="s">
        <v>495</v>
      </c>
      <c r="D69">
        <v>4</v>
      </c>
      <c r="E69">
        <v>1</v>
      </c>
      <c r="F69">
        <v>461.241</v>
      </c>
      <c r="G69">
        <v>0</v>
      </c>
      <c r="H69">
        <v>0</v>
      </c>
      <c r="I69">
        <v>1.099</v>
      </c>
      <c r="J69">
        <v>3.867</v>
      </c>
      <c r="K69">
        <v>0.352</v>
      </c>
      <c r="L69">
        <v>0</v>
      </c>
      <c r="M69">
        <v>0</v>
      </c>
      <c r="N69">
        <v>0</v>
      </c>
      <c r="O69">
        <v>0</v>
      </c>
      <c r="P69">
        <v>0</v>
      </c>
      <c r="Q69">
        <v>0</v>
      </c>
      <c r="R69">
        <v>19.918</v>
      </c>
      <c r="S69">
        <v>0</v>
      </c>
      <c r="T69">
        <v>399.2</v>
      </c>
      <c r="U69">
        <v>0</v>
      </c>
      <c r="V69">
        <v>0</v>
      </c>
      <c r="W69">
        <v>0</v>
      </c>
      <c r="X69">
        <v>0</v>
      </c>
      <c r="Y69">
        <v>0</v>
      </c>
      <c r="Z69">
        <v>0</v>
      </c>
      <c r="AA69">
        <v>0</v>
      </c>
      <c r="AB69">
        <v>0</v>
      </c>
      <c r="AC69">
        <v>0</v>
      </c>
      <c r="AD69">
        <v>0</v>
      </c>
      <c r="AE69">
        <v>0</v>
      </c>
      <c r="AF69">
        <v>254.377</v>
      </c>
      <c r="AG69">
        <v>254.377</v>
      </c>
      <c r="AH69">
        <v>0</v>
      </c>
      <c r="AI69">
        <v>461.241</v>
      </c>
      <c r="AJ69">
        <v>461.241</v>
      </c>
      <c r="AK69">
        <v>254.377</v>
      </c>
      <c r="AL69">
        <v>5.318</v>
      </c>
      <c r="AM69">
        <v>455.923</v>
      </c>
      <c r="AN69">
        <v>0</v>
      </c>
      <c r="AO69">
        <v>17</v>
      </c>
      <c r="AP69">
        <v>2</v>
      </c>
      <c r="AQ69">
        <v>28</v>
      </c>
      <c r="AR69">
        <v>0</v>
      </c>
      <c r="AS69">
        <v>0</v>
      </c>
      <c r="AT69">
        <v>0</v>
      </c>
      <c r="AU69">
        <v>0</v>
      </c>
      <c r="AV69">
        <v>0</v>
      </c>
      <c r="AW69" s="113">
        <v>13574</v>
      </c>
      <c r="AX69">
        <v>0</v>
      </c>
      <c r="AY69" s="113">
        <v>13574</v>
      </c>
      <c r="AZ69">
        <v>0</v>
      </c>
      <c r="BA69">
        <v>0</v>
      </c>
      <c r="BB69">
        <v>0</v>
      </c>
      <c r="BC69">
        <v>0</v>
      </c>
      <c r="BD69">
        <v>0</v>
      </c>
      <c r="BE69">
        <v>0</v>
      </c>
      <c r="BF69" s="113">
        <v>-66826</v>
      </c>
      <c r="BG69">
        <v>0</v>
      </c>
      <c r="BH69">
        <v>0</v>
      </c>
      <c r="BI69">
        <v>0</v>
      </c>
      <c r="BJ69">
        <v>0</v>
      </c>
      <c r="BK69">
        <v>340.269</v>
      </c>
      <c r="BL69">
        <v>3945</v>
      </c>
      <c r="BM69" s="113">
        <v>12424</v>
      </c>
      <c r="BN69">
        <v>0</v>
      </c>
      <c r="BO69" s="113">
        <v>3057982</v>
      </c>
      <c r="BP69">
        <v>564.168</v>
      </c>
      <c r="BQ69">
        <v>4971</v>
      </c>
      <c r="BR69" s="113">
        <v>2681432</v>
      </c>
      <c r="BS69">
        <v>5113</v>
      </c>
      <c r="BT69" s="113">
        <v>203171</v>
      </c>
      <c r="BU69">
        <v>0</v>
      </c>
      <c r="BV69" s="113">
        <v>66826</v>
      </c>
      <c r="BW69">
        <v>4625.0302734</v>
      </c>
      <c r="BX69">
        <v>4887.3251953</v>
      </c>
      <c r="BY69">
        <v>4887.3251953</v>
      </c>
      <c r="BZ69">
        <v>5931.625</v>
      </c>
      <c r="CA69">
        <v>0.0520361328</v>
      </c>
      <c r="CB69">
        <v>0.0413155273</v>
      </c>
      <c r="CC69">
        <v>18.152</v>
      </c>
      <c r="CD69">
        <v>0</v>
      </c>
      <c r="CE69">
        <v>0</v>
      </c>
      <c r="CF69">
        <v>2704364.2649</v>
      </c>
      <c r="CG69">
        <v>129960.71743</v>
      </c>
      <c r="CH69">
        <v>0</v>
      </c>
      <c r="CI69">
        <v>0</v>
      </c>
      <c r="CJ69">
        <v>473580.94</v>
      </c>
      <c r="CK69">
        <v>0</v>
      </c>
      <c r="CL69">
        <v>0</v>
      </c>
      <c r="CM69">
        <v>150886.89726</v>
      </c>
      <c r="CN69">
        <v>107670.857</v>
      </c>
      <c r="CO69">
        <v>0</v>
      </c>
      <c r="CP69">
        <v>0</v>
      </c>
      <c r="CQ69">
        <v>0</v>
      </c>
      <c r="CR69" s="113">
        <v>3566464</v>
      </c>
      <c r="CS69">
        <v>0.9731658002</v>
      </c>
      <c r="CT69">
        <v>3470760</v>
      </c>
      <c r="CU69">
        <v>750.43</v>
      </c>
      <c r="CV69" s="113">
        <v>234180</v>
      </c>
      <c r="CW69" s="113">
        <v>99059</v>
      </c>
      <c r="CX69" s="113">
        <v>333239</v>
      </c>
      <c r="CY69">
        <v>3899702.6766</v>
      </c>
      <c r="CZ69">
        <v>5229</v>
      </c>
      <c r="DA69">
        <v>829.278</v>
      </c>
      <c r="DB69">
        <v>5262</v>
      </c>
      <c r="DC69">
        <v>987.721</v>
      </c>
      <c r="DD69">
        <v>5199</v>
      </c>
      <c r="DE69">
        <v>2304.818</v>
      </c>
      <c r="DF69">
        <v>5092</v>
      </c>
      <c r="DG69">
        <v>1334.117</v>
      </c>
      <c r="DH69">
        <v>5111</v>
      </c>
      <c r="DI69">
        <v>591.372</v>
      </c>
      <c r="DJ69">
        <v>5121</v>
      </c>
      <c r="DK69">
        <v>332.793</v>
      </c>
      <c r="DL69">
        <v>5121</v>
      </c>
      <c r="DM69">
        <v>1346.994</v>
      </c>
      <c r="DN69">
        <v>5150</v>
      </c>
      <c r="DO69">
        <v>1417.459</v>
      </c>
      <c r="DP69">
        <v>5106</v>
      </c>
      <c r="DQ69">
        <v>668.851</v>
      </c>
      <c r="DR69">
        <v>0</v>
      </c>
      <c r="DS69">
        <v>4971</v>
      </c>
      <c r="DT69">
        <v>2884603</v>
      </c>
      <c r="DU69">
        <v>5113</v>
      </c>
      <c r="DV69" s="113">
        <v>3730388</v>
      </c>
      <c r="DW69" s="113">
        <v>90052</v>
      </c>
      <c r="DX69" s="113">
        <v>3820440</v>
      </c>
      <c r="DY69">
        <v>0</v>
      </c>
      <c r="DZ69" s="113">
        <v>3832864</v>
      </c>
      <c r="EA69" s="113">
        <v>4099599</v>
      </c>
      <c r="EB69" s="113">
        <v>266400</v>
      </c>
      <c r="EC69">
        <v>0</v>
      </c>
      <c r="ED69" s="113">
        <v>266400</v>
      </c>
      <c r="EE69">
        <v>0</v>
      </c>
      <c r="EF69">
        <v>3832864</v>
      </c>
      <c r="EG69">
        <v>5108</v>
      </c>
      <c r="EH69">
        <v>199574</v>
      </c>
      <c r="EI69" s="113">
        <v>4099277</v>
      </c>
      <c r="EJ69" s="113">
        <v>4179677</v>
      </c>
    </row>
    <row r="70" spans="1:140" ht="12.75">
      <c r="A70">
        <v>57840</v>
      </c>
      <c r="B70" t="s">
        <v>719</v>
      </c>
      <c r="C70" t="s">
        <v>122</v>
      </c>
      <c r="D70">
        <v>4</v>
      </c>
      <c r="E70">
        <v>1</v>
      </c>
      <c r="F70">
        <v>379.733</v>
      </c>
      <c r="G70">
        <v>0</v>
      </c>
      <c r="H70">
        <v>0</v>
      </c>
      <c r="I70">
        <v>0</v>
      </c>
      <c r="J70">
        <v>0.168</v>
      </c>
      <c r="K70">
        <v>0</v>
      </c>
      <c r="L70">
        <v>0</v>
      </c>
      <c r="M70">
        <v>0</v>
      </c>
      <c r="N70">
        <v>0</v>
      </c>
      <c r="O70">
        <v>0</v>
      </c>
      <c r="P70">
        <v>0</v>
      </c>
      <c r="Q70">
        <v>38.967</v>
      </c>
      <c r="R70">
        <v>0</v>
      </c>
      <c r="S70">
        <v>0</v>
      </c>
      <c r="T70">
        <v>0</v>
      </c>
      <c r="U70">
        <v>0</v>
      </c>
      <c r="V70">
        <v>0</v>
      </c>
      <c r="W70">
        <v>0</v>
      </c>
      <c r="X70">
        <v>0</v>
      </c>
      <c r="Y70">
        <v>0</v>
      </c>
      <c r="Z70">
        <v>0</v>
      </c>
      <c r="AA70">
        <v>0</v>
      </c>
      <c r="AB70">
        <v>0</v>
      </c>
      <c r="AC70">
        <v>0</v>
      </c>
      <c r="AD70">
        <v>0</v>
      </c>
      <c r="AE70">
        <v>0</v>
      </c>
      <c r="AF70">
        <v>0</v>
      </c>
      <c r="AG70">
        <v>0</v>
      </c>
      <c r="AH70">
        <v>0</v>
      </c>
      <c r="AI70">
        <v>379.733</v>
      </c>
      <c r="AJ70">
        <v>379.733</v>
      </c>
      <c r="AK70">
        <v>0</v>
      </c>
      <c r="AL70">
        <v>0.168</v>
      </c>
      <c r="AM70">
        <v>340.598</v>
      </c>
      <c r="AN70">
        <v>379.732</v>
      </c>
      <c r="AO70">
        <v>0</v>
      </c>
      <c r="AP70">
        <v>0</v>
      </c>
      <c r="AQ70">
        <v>0</v>
      </c>
      <c r="AR70">
        <v>0</v>
      </c>
      <c r="AS70" s="113">
        <v>104426</v>
      </c>
      <c r="AT70">
        <v>0</v>
      </c>
      <c r="AU70">
        <v>0</v>
      </c>
      <c r="AV70">
        <v>0</v>
      </c>
      <c r="AW70" s="113">
        <v>11176</v>
      </c>
      <c r="AX70">
        <v>0</v>
      </c>
      <c r="AY70" s="113">
        <v>11176</v>
      </c>
      <c r="AZ70">
        <v>0</v>
      </c>
      <c r="BA70" s="113">
        <v>15812</v>
      </c>
      <c r="BB70">
        <v>0</v>
      </c>
      <c r="BC70">
        <v>0</v>
      </c>
      <c r="BD70">
        <v>0</v>
      </c>
      <c r="BE70" s="113">
        <v>15812</v>
      </c>
      <c r="BF70" s="113">
        <v>-54729</v>
      </c>
      <c r="BG70">
        <v>0</v>
      </c>
      <c r="BH70">
        <v>0</v>
      </c>
      <c r="BI70">
        <v>0</v>
      </c>
      <c r="BJ70">
        <v>0</v>
      </c>
      <c r="BK70">
        <v>355.759</v>
      </c>
      <c r="BL70">
        <v>3945</v>
      </c>
      <c r="BM70" s="113">
        <v>9629</v>
      </c>
      <c r="BN70" s="113">
        <v>11762</v>
      </c>
      <c r="BO70" s="113">
        <v>2674843</v>
      </c>
      <c r="BP70">
        <v>472.643</v>
      </c>
      <c r="BQ70">
        <v>5202</v>
      </c>
      <c r="BR70" s="113">
        <v>2355328</v>
      </c>
      <c r="BS70">
        <v>5342</v>
      </c>
      <c r="BT70" s="113">
        <v>169707</v>
      </c>
      <c r="BU70">
        <v>0</v>
      </c>
      <c r="BV70" s="113">
        <v>54729</v>
      </c>
      <c r="BW70">
        <v>4625.0302734</v>
      </c>
      <c r="BX70">
        <v>4887.3251953</v>
      </c>
      <c r="BY70">
        <v>4887.3251953</v>
      </c>
      <c r="BZ70">
        <v>5931.625</v>
      </c>
      <c r="CA70">
        <v>0.0520361328</v>
      </c>
      <c r="CB70">
        <v>0.0413155273</v>
      </c>
      <c r="CC70">
        <v>0.504</v>
      </c>
      <c r="CD70">
        <v>0</v>
      </c>
      <c r="CE70">
        <v>0</v>
      </c>
      <c r="CF70">
        <v>2020299.6118</v>
      </c>
      <c r="CG70">
        <v>0</v>
      </c>
      <c r="CH70">
        <v>312036</v>
      </c>
      <c r="CI70">
        <v>0</v>
      </c>
      <c r="CJ70">
        <v>0</v>
      </c>
      <c r="CK70">
        <v>0</v>
      </c>
      <c r="CL70">
        <v>0</v>
      </c>
      <c r="CM70">
        <v>0</v>
      </c>
      <c r="CN70">
        <v>2989.539</v>
      </c>
      <c r="CO70">
        <v>0</v>
      </c>
      <c r="CP70">
        <v>0</v>
      </c>
      <c r="CQ70">
        <v>0</v>
      </c>
      <c r="CR70" s="113">
        <v>2455563</v>
      </c>
      <c r="CS70">
        <v>0.9731658002</v>
      </c>
      <c r="CT70">
        <v>2272659</v>
      </c>
      <c r="CU70">
        <v>491.383</v>
      </c>
      <c r="CV70" s="113">
        <v>153341</v>
      </c>
      <c r="CW70" s="113">
        <v>64864</v>
      </c>
      <c r="CX70" s="113">
        <v>218205</v>
      </c>
      <c r="CY70">
        <v>2673768.1508</v>
      </c>
      <c r="CZ70">
        <v>5229</v>
      </c>
      <c r="DA70">
        <v>829.278</v>
      </c>
      <c r="DB70">
        <v>5262</v>
      </c>
      <c r="DC70">
        <v>987.721</v>
      </c>
      <c r="DD70">
        <v>5199</v>
      </c>
      <c r="DE70">
        <v>2304.818</v>
      </c>
      <c r="DF70">
        <v>5092</v>
      </c>
      <c r="DG70">
        <v>1334.117</v>
      </c>
      <c r="DH70">
        <v>5111</v>
      </c>
      <c r="DI70">
        <v>591.372</v>
      </c>
      <c r="DJ70">
        <v>5121</v>
      </c>
      <c r="DK70">
        <v>332.793</v>
      </c>
      <c r="DL70">
        <v>5121</v>
      </c>
      <c r="DM70">
        <v>1346.994</v>
      </c>
      <c r="DN70">
        <v>5150</v>
      </c>
      <c r="DO70">
        <v>1417.459</v>
      </c>
      <c r="DP70">
        <v>5106</v>
      </c>
      <c r="DQ70">
        <v>668.851</v>
      </c>
      <c r="DR70">
        <v>0</v>
      </c>
      <c r="DS70">
        <v>4971</v>
      </c>
      <c r="DT70">
        <v>2525035</v>
      </c>
      <c r="DU70">
        <v>5342</v>
      </c>
      <c r="DV70" s="113">
        <v>2556174</v>
      </c>
      <c r="DW70" s="113">
        <v>58966</v>
      </c>
      <c r="DX70" s="113">
        <v>2615140</v>
      </c>
      <c r="DY70" s="113">
        <v>4050</v>
      </c>
      <c r="DZ70" s="113">
        <v>2628819</v>
      </c>
      <c r="EA70" s="113">
        <v>2796952</v>
      </c>
      <c r="EB70" s="113">
        <v>173256</v>
      </c>
      <c r="EC70">
        <v>0</v>
      </c>
      <c r="ED70" s="113">
        <v>173256</v>
      </c>
      <c r="EE70">
        <v>0</v>
      </c>
      <c r="EF70">
        <v>2628819</v>
      </c>
      <c r="EG70">
        <v>5350</v>
      </c>
      <c r="EH70">
        <v>118527</v>
      </c>
      <c r="EI70" s="113">
        <v>2792295</v>
      </c>
      <c r="EJ70" s="113">
        <v>2858200</v>
      </c>
    </row>
    <row r="71" spans="1:140" ht="12.75">
      <c r="A71">
        <v>57841</v>
      </c>
      <c r="B71" t="s">
        <v>719</v>
      </c>
      <c r="C71" t="s">
        <v>123</v>
      </c>
      <c r="D71">
        <v>4</v>
      </c>
      <c r="E71">
        <v>1</v>
      </c>
      <c r="F71">
        <v>144.706</v>
      </c>
      <c r="G71">
        <v>0</v>
      </c>
      <c r="H71">
        <v>0</v>
      </c>
      <c r="I71">
        <v>0.198</v>
      </c>
      <c r="J71">
        <v>0.333</v>
      </c>
      <c r="K71">
        <v>0</v>
      </c>
      <c r="L71">
        <v>0</v>
      </c>
      <c r="M71">
        <v>0</v>
      </c>
      <c r="N71">
        <v>0</v>
      </c>
      <c r="O71">
        <v>0</v>
      </c>
      <c r="P71">
        <v>0</v>
      </c>
      <c r="Q71">
        <v>0</v>
      </c>
      <c r="R71">
        <v>0.062</v>
      </c>
      <c r="S71">
        <v>0</v>
      </c>
      <c r="T71">
        <v>172</v>
      </c>
      <c r="U71">
        <v>0</v>
      </c>
      <c r="V71">
        <v>0</v>
      </c>
      <c r="W71">
        <v>0</v>
      </c>
      <c r="X71">
        <v>0</v>
      </c>
      <c r="Y71">
        <v>0</v>
      </c>
      <c r="Z71">
        <v>0</v>
      </c>
      <c r="AA71">
        <v>0</v>
      </c>
      <c r="AB71">
        <v>0</v>
      </c>
      <c r="AC71">
        <v>0</v>
      </c>
      <c r="AD71">
        <v>0</v>
      </c>
      <c r="AE71">
        <v>0</v>
      </c>
      <c r="AF71">
        <v>81.997</v>
      </c>
      <c r="AG71">
        <v>81.997</v>
      </c>
      <c r="AH71">
        <v>0</v>
      </c>
      <c r="AI71">
        <v>144.706</v>
      </c>
      <c r="AJ71">
        <v>144.706</v>
      </c>
      <c r="AK71">
        <v>81.997</v>
      </c>
      <c r="AL71">
        <v>0.531</v>
      </c>
      <c r="AM71">
        <v>144.175</v>
      </c>
      <c r="AN71">
        <v>0</v>
      </c>
      <c r="AO71">
        <v>7</v>
      </c>
      <c r="AP71">
        <v>3</v>
      </c>
      <c r="AQ71">
        <v>8</v>
      </c>
      <c r="AR71">
        <v>0</v>
      </c>
      <c r="AS71">
        <v>0</v>
      </c>
      <c r="AT71">
        <v>0</v>
      </c>
      <c r="AU71">
        <v>0</v>
      </c>
      <c r="AV71">
        <v>0</v>
      </c>
      <c r="AW71" s="113">
        <v>4259</v>
      </c>
      <c r="AX71">
        <v>0</v>
      </c>
      <c r="AY71" s="113">
        <v>4259</v>
      </c>
      <c r="AZ71">
        <v>0</v>
      </c>
      <c r="BA71">
        <v>0</v>
      </c>
      <c r="BB71">
        <v>0</v>
      </c>
      <c r="BC71">
        <v>0</v>
      </c>
      <c r="BD71">
        <v>0</v>
      </c>
      <c r="BE71">
        <v>0</v>
      </c>
      <c r="BF71" s="113">
        <v>-21096</v>
      </c>
      <c r="BG71">
        <v>0</v>
      </c>
      <c r="BH71">
        <v>0</v>
      </c>
      <c r="BI71">
        <v>0</v>
      </c>
      <c r="BJ71">
        <v>0</v>
      </c>
      <c r="BK71">
        <v>107.489</v>
      </c>
      <c r="BL71">
        <v>3945</v>
      </c>
      <c r="BM71" s="113">
        <v>2890</v>
      </c>
      <c r="BN71">
        <v>0</v>
      </c>
      <c r="BO71" s="113">
        <v>954149</v>
      </c>
      <c r="BP71">
        <v>175.094</v>
      </c>
      <c r="BQ71">
        <v>4971</v>
      </c>
      <c r="BR71" s="113">
        <v>832205</v>
      </c>
      <c r="BS71">
        <v>5108</v>
      </c>
      <c r="BT71" s="113">
        <v>62089</v>
      </c>
      <c r="BU71">
        <v>0</v>
      </c>
      <c r="BV71" s="113">
        <v>21096</v>
      </c>
      <c r="BW71">
        <v>4625.0302734</v>
      </c>
      <c r="BX71">
        <v>4887.3251953</v>
      </c>
      <c r="BY71">
        <v>4887.3251953</v>
      </c>
      <c r="BZ71">
        <v>5931.625</v>
      </c>
      <c r="CA71">
        <v>0.0520361328</v>
      </c>
      <c r="CB71">
        <v>0.0413155273</v>
      </c>
      <c r="CC71">
        <v>1.989</v>
      </c>
      <c r="CD71">
        <v>0</v>
      </c>
      <c r="CE71">
        <v>0</v>
      </c>
      <c r="CF71">
        <v>855192.03438</v>
      </c>
      <c r="CG71">
        <v>404.536825</v>
      </c>
      <c r="CH71">
        <v>0</v>
      </c>
      <c r="CI71">
        <v>0</v>
      </c>
      <c r="CJ71">
        <v>204047.9</v>
      </c>
      <c r="CK71">
        <v>0</v>
      </c>
      <c r="CL71">
        <v>0</v>
      </c>
      <c r="CM71">
        <v>48637.545513</v>
      </c>
      <c r="CN71">
        <v>11798.002125</v>
      </c>
      <c r="CO71">
        <v>0</v>
      </c>
      <c r="CP71">
        <v>0</v>
      </c>
      <c r="CQ71">
        <v>0</v>
      </c>
      <c r="CR71" s="113">
        <v>1120080</v>
      </c>
      <c r="CS71">
        <v>0.9731658002</v>
      </c>
      <c r="CT71">
        <v>1090024</v>
      </c>
      <c r="CU71">
        <v>235.679</v>
      </c>
      <c r="CV71" s="113">
        <v>73546</v>
      </c>
      <c r="CW71" s="113">
        <v>31110</v>
      </c>
      <c r="CX71" s="113">
        <v>104656</v>
      </c>
      <c r="CY71">
        <v>1224736.0188</v>
      </c>
      <c r="CZ71">
        <v>5229</v>
      </c>
      <c r="DA71">
        <v>829.278</v>
      </c>
      <c r="DB71">
        <v>5262</v>
      </c>
      <c r="DC71">
        <v>987.721</v>
      </c>
      <c r="DD71">
        <v>5199</v>
      </c>
      <c r="DE71">
        <v>2304.818</v>
      </c>
      <c r="DF71">
        <v>5092</v>
      </c>
      <c r="DG71">
        <v>1334.117</v>
      </c>
      <c r="DH71">
        <v>5111</v>
      </c>
      <c r="DI71">
        <v>591.372</v>
      </c>
      <c r="DJ71">
        <v>5121</v>
      </c>
      <c r="DK71">
        <v>332.793</v>
      </c>
      <c r="DL71">
        <v>5121</v>
      </c>
      <c r="DM71">
        <v>1346.994</v>
      </c>
      <c r="DN71">
        <v>5150</v>
      </c>
      <c r="DO71">
        <v>1417.459</v>
      </c>
      <c r="DP71">
        <v>5106</v>
      </c>
      <c r="DQ71">
        <v>668.851</v>
      </c>
      <c r="DR71">
        <v>0</v>
      </c>
      <c r="DS71">
        <v>4971</v>
      </c>
      <c r="DT71">
        <v>894294</v>
      </c>
      <c r="DU71">
        <v>5108</v>
      </c>
      <c r="DV71" s="113">
        <v>1171560</v>
      </c>
      <c r="DW71" s="113">
        <v>28281</v>
      </c>
      <c r="DX71" s="113">
        <v>1199841</v>
      </c>
      <c r="DY71">
        <v>0</v>
      </c>
      <c r="DZ71" s="113">
        <v>1202731</v>
      </c>
      <c r="EA71" s="113">
        <v>1286336</v>
      </c>
      <c r="EB71" s="113">
        <v>82651</v>
      </c>
      <c r="EC71">
        <v>0</v>
      </c>
      <c r="ED71" s="113">
        <v>82651</v>
      </c>
      <c r="EE71">
        <v>0</v>
      </c>
      <c r="EF71">
        <v>1202731</v>
      </c>
      <c r="EG71">
        <v>5103</v>
      </c>
      <c r="EH71">
        <v>61555</v>
      </c>
      <c r="EI71" s="113">
        <v>1286291</v>
      </c>
      <c r="EJ71" s="113">
        <v>1311646</v>
      </c>
    </row>
    <row r="72" spans="1:140" ht="12.75">
      <c r="A72">
        <v>57842</v>
      </c>
      <c r="B72" t="s">
        <v>719</v>
      </c>
      <c r="C72" t="s">
        <v>124</v>
      </c>
      <c r="D72">
        <v>4</v>
      </c>
      <c r="E72">
        <v>1</v>
      </c>
      <c r="F72">
        <v>877.571</v>
      </c>
      <c r="G72">
        <v>0</v>
      </c>
      <c r="H72">
        <v>0</v>
      </c>
      <c r="I72">
        <v>0.56</v>
      </c>
      <c r="J72">
        <v>5.45</v>
      </c>
      <c r="K72">
        <v>0.934</v>
      </c>
      <c r="L72">
        <v>0</v>
      </c>
      <c r="M72">
        <v>0</v>
      </c>
      <c r="N72">
        <v>0</v>
      </c>
      <c r="O72">
        <v>0</v>
      </c>
      <c r="P72">
        <v>0</v>
      </c>
      <c r="Q72">
        <v>0</v>
      </c>
      <c r="R72">
        <v>14.829</v>
      </c>
      <c r="S72">
        <v>0</v>
      </c>
      <c r="T72">
        <v>682.5</v>
      </c>
      <c r="U72">
        <v>0</v>
      </c>
      <c r="V72">
        <v>0</v>
      </c>
      <c r="W72">
        <v>0</v>
      </c>
      <c r="X72">
        <v>0</v>
      </c>
      <c r="Y72">
        <v>0</v>
      </c>
      <c r="Z72">
        <v>0</v>
      </c>
      <c r="AA72">
        <v>0</v>
      </c>
      <c r="AB72">
        <v>0</v>
      </c>
      <c r="AC72">
        <v>0</v>
      </c>
      <c r="AD72">
        <v>0</v>
      </c>
      <c r="AE72">
        <v>0</v>
      </c>
      <c r="AF72">
        <v>357.473</v>
      </c>
      <c r="AG72">
        <v>357.473</v>
      </c>
      <c r="AH72">
        <v>0</v>
      </c>
      <c r="AI72">
        <v>877.571</v>
      </c>
      <c r="AJ72">
        <v>877.571</v>
      </c>
      <c r="AK72">
        <v>357.473</v>
      </c>
      <c r="AL72">
        <v>6.944</v>
      </c>
      <c r="AM72">
        <v>870.627</v>
      </c>
      <c r="AN72">
        <v>239.861</v>
      </c>
      <c r="AO72">
        <v>0</v>
      </c>
      <c r="AP72">
        <v>0</v>
      </c>
      <c r="AQ72">
        <v>0</v>
      </c>
      <c r="AR72" s="113">
        <v>14664</v>
      </c>
      <c r="AS72" s="113">
        <v>65962</v>
      </c>
      <c r="AT72">
        <v>0</v>
      </c>
      <c r="AU72">
        <v>0</v>
      </c>
      <c r="AV72">
        <v>0</v>
      </c>
      <c r="AW72" s="113">
        <v>25827</v>
      </c>
      <c r="AX72">
        <v>0</v>
      </c>
      <c r="AY72" s="113">
        <v>25827</v>
      </c>
      <c r="AZ72">
        <v>0</v>
      </c>
      <c r="BA72">
        <v>0</v>
      </c>
      <c r="BB72">
        <v>0</v>
      </c>
      <c r="BC72">
        <v>0</v>
      </c>
      <c r="BD72">
        <v>0</v>
      </c>
      <c r="BE72">
        <v>0</v>
      </c>
      <c r="BF72" s="113">
        <v>-113991</v>
      </c>
      <c r="BG72">
        <v>0</v>
      </c>
      <c r="BH72">
        <v>0</v>
      </c>
      <c r="BI72">
        <v>0</v>
      </c>
      <c r="BJ72">
        <v>0</v>
      </c>
      <c r="BK72">
        <v>627.201</v>
      </c>
      <c r="BL72">
        <v>3945</v>
      </c>
      <c r="BM72" s="113">
        <v>16098</v>
      </c>
      <c r="BN72">
        <v>0</v>
      </c>
      <c r="BO72" s="113">
        <v>5361643</v>
      </c>
      <c r="BP72">
        <v>953.195</v>
      </c>
      <c r="BQ72">
        <v>5142</v>
      </c>
      <c r="BR72" s="113">
        <v>4569677</v>
      </c>
      <c r="BS72">
        <v>5279</v>
      </c>
      <c r="BT72" s="113">
        <v>462133</v>
      </c>
      <c r="BU72">
        <v>0</v>
      </c>
      <c r="BV72" s="113">
        <v>113991</v>
      </c>
      <c r="BW72">
        <v>4625.0302734</v>
      </c>
      <c r="BX72">
        <v>4887.3251953</v>
      </c>
      <c r="BY72">
        <v>4887.3251953</v>
      </c>
      <c r="BZ72">
        <v>5931.625</v>
      </c>
      <c r="CA72">
        <v>0.0520361328</v>
      </c>
      <c r="CB72">
        <v>0.0413155273</v>
      </c>
      <c r="CC72">
        <v>21.952</v>
      </c>
      <c r="CD72">
        <v>0</v>
      </c>
      <c r="CE72">
        <v>0</v>
      </c>
      <c r="CF72">
        <v>5164232.8789</v>
      </c>
      <c r="CG72">
        <v>96756.073838</v>
      </c>
      <c r="CH72">
        <v>0</v>
      </c>
      <c r="CI72">
        <v>0</v>
      </c>
      <c r="CJ72">
        <v>809666.8125</v>
      </c>
      <c r="CK72">
        <v>0</v>
      </c>
      <c r="CL72">
        <v>0</v>
      </c>
      <c r="CM72">
        <v>212039.57836</v>
      </c>
      <c r="CN72">
        <v>130211.032</v>
      </c>
      <c r="CO72">
        <v>0</v>
      </c>
      <c r="CP72">
        <v>0</v>
      </c>
      <c r="CQ72">
        <v>0</v>
      </c>
      <c r="CR72" s="113">
        <v>6478868</v>
      </c>
      <c r="CS72">
        <v>0.9731658002</v>
      </c>
      <c r="CT72">
        <v>6240821</v>
      </c>
      <c r="CU72">
        <v>1349.358</v>
      </c>
      <c r="CV72" s="113">
        <v>421082</v>
      </c>
      <c r="CW72" s="113">
        <v>178119</v>
      </c>
      <c r="CX72" s="113">
        <v>599201</v>
      </c>
      <c r="CY72">
        <v>7078069.3756</v>
      </c>
      <c r="CZ72">
        <v>5229</v>
      </c>
      <c r="DA72">
        <v>829.278</v>
      </c>
      <c r="DB72">
        <v>5262</v>
      </c>
      <c r="DC72">
        <v>987.721</v>
      </c>
      <c r="DD72">
        <v>5199</v>
      </c>
      <c r="DE72">
        <v>2304.818</v>
      </c>
      <c r="DF72">
        <v>5092</v>
      </c>
      <c r="DG72">
        <v>1334.117</v>
      </c>
      <c r="DH72">
        <v>5111</v>
      </c>
      <c r="DI72">
        <v>591.372</v>
      </c>
      <c r="DJ72">
        <v>5121</v>
      </c>
      <c r="DK72">
        <v>332.793</v>
      </c>
      <c r="DL72">
        <v>5121</v>
      </c>
      <c r="DM72">
        <v>1346.994</v>
      </c>
      <c r="DN72">
        <v>5150</v>
      </c>
      <c r="DO72">
        <v>1417.459</v>
      </c>
      <c r="DP72">
        <v>5106</v>
      </c>
      <c r="DQ72">
        <v>668.851</v>
      </c>
      <c r="DR72">
        <v>0</v>
      </c>
      <c r="DS72">
        <v>4971</v>
      </c>
      <c r="DT72">
        <v>5031810</v>
      </c>
      <c r="DU72">
        <v>5279</v>
      </c>
      <c r="DV72" s="113">
        <v>6938399</v>
      </c>
      <c r="DW72" s="113">
        <v>161923</v>
      </c>
      <c r="DX72" s="113">
        <v>7100322</v>
      </c>
      <c r="DY72">
        <v>0</v>
      </c>
      <c r="DZ72" s="113">
        <v>7131084</v>
      </c>
      <c r="EA72" s="113">
        <v>7595536</v>
      </c>
      <c r="EB72" s="113">
        <v>652216</v>
      </c>
      <c r="EC72">
        <v>0</v>
      </c>
      <c r="ED72" s="113">
        <v>652216</v>
      </c>
      <c r="EE72">
        <v>0</v>
      </c>
      <c r="EF72">
        <v>7131084</v>
      </c>
      <c r="EG72">
        <v>5285</v>
      </c>
      <c r="EH72">
        <v>538225</v>
      </c>
      <c r="EI72" s="113">
        <v>7616294</v>
      </c>
      <c r="EJ72" s="113">
        <v>7756112</v>
      </c>
    </row>
    <row r="73" spans="1:140" ht="12.75">
      <c r="A73">
        <v>57843</v>
      </c>
      <c r="B73" t="s">
        <v>719</v>
      </c>
      <c r="C73" t="s">
        <v>125</v>
      </c>
      <c r="D73">
        <v>4</v>
      </c>
      <c r="E73">
        <v>1</v>
      </c>
      <c r="F73">
        <v>661.684</v>
      </c>
      <c r="G73">
        <v>0</v>
      </c>
      <c r="H73">
        <v>0</v>
      </c>
      <c r="I73">
        <v>0.158</v>
      </c>
      <c r="J73">
        <v>3.722</v>
      </c>
      <c r="K73">
        <v>0</v>
      </c>
      <c r="L73">
        <v>0</v>
      </c>
      <c r="M73">
        <v>0</v>
      </c>
      <c r="N73">
        <v>0</v>
      </c>
      <c r="O73">
        <v>0</v>
      </c>
      <c r="P73">
        <v>0</v>
      </c>
      <c r="Q73">
        <v>0</v>
      </c>
      <c r="R73">
        <v>33.376</v>
      </c>
      <c r="S73">
        <v>0</v>
      </c>
      <c r="T73">
        <v>395.2</v>
      </c>
      <c r="U73">
        <v>0</v>
      </c>
      <c r="V73">
        <v>0</v>
      </c>
      <c r="W73">
        <v>0</v>
      </c>
      <c r="X73">
        <v>0</v>
      </c>
      <c r="Y73">
        <v>0</v>
      </c>
      <c r="Z73">
        <v>0</v>
      </c>
      <c r="AA73">
        <v>0</v>
      </c>
      <c r="AB73">
        <v>0</v>
      </c>
      <c r="AC73">
        <v>0</v>
      </c>
      <c r="AD73">
        <v>0</v>
      </c>
      <c r="AE73">
        <v>0</v>
      </c>
      <c r="AF73">
        <v>25.191</v>
      </c>
      <c r="AG73">
        <v>25.191</v>
      </c>
      <c r="AH73">
        <v>0</v>
      </c>
      <c r="AI73">
        <v>661.684</v>
      </c>
      <c r="AJ73">
        <v>661.684</v>
      </c>
      <c r="AK73">
        <v>25.191</v>
      </c>
      <c r="AL73">
        <v>3.88</v>
      </c>
      <c r="AM73">
        <v>657.804</v>
      </c>
      <c r="AN73">
        <v>194.22</v>
      </c>
      <c r="AO73">
        <v>10.75</v>
      </c>
      <c r="AP73">
        <v>1.583</v>
      </c>
      <c r="AQ73">
        <v>0</v>
      </c>
      <c r="AR73">
        <v>0</v>
      </c>
      <c r="AS73" s="113">
        <v>53411</v>
      </c>
      <c r="AT73" s="113">
        <v>5771</v>
      </c>
      <c r="AU73">
        <v>0</v>
      </c>
      <c r="AV73">
        <v>0</v>
      </c>
      <c r="AW73" s="113">
        <v>19473</v>
      </c>
      <c r="AX73">
        <v>0</v>
      </c>
      <c r="AY73" s="113">
        <v>19473</v>
      </c>
      <c r="AZ73">
        <v>0</v>
      </c>
      <c r="BA73">
        <v>0</v>
      </c>
      <c r="BB73">
        <v>0</v>
      </c>
      <c r="BC73">
        <v>0</v>
      </c>
      <c r="BD73">
        <v>0</v>
      </c>
      <c r="BE73">
        <v>0</v>
      </c>
      <c r="BF73" s="113">
        <v>-81284</v>
      </c>
      <c r="BG73">
        <v>0</v>
      </c>
      <c r="BH73">
        <v>0</v>
      </c>
      <c r="BI73">
        <v>0</v>
      </c>
      <c r="BJ73">
        <v>0</v>
      </c>
      <c r="BK73">
        <v>458.659</v>
      </c>
      <c r="BL73">
        <v>3945</v>
      </c>
      <c r="BM73" s="113">
        <v>11829</v>
      </c>
      <c r="BN73">
        <v>0</v>
      </c>
      <c r="BO73" s="113">
        <v>3844496</v>
      </c>
      <c r="BP73">
        <v>681.402</v>
      </c>
      <c r="BQ73">
        <v>5163</v>
      </c>
      <c r="BR73" s="113">
        <v>3272708</v>
      </c>
      <c r="BS73">
        <v>5300</v>
      </c>
      <c r="BT73" s="113">
        <v>338968</v>
      </c>
      <c r="BU73">
        <v>0</v>
      </c>
      <c r="BV73" s="113">
        <v>81284</v>
      </c>
      <c r="BW73">
        <v>4625.0302734</v>
      </c>
      <c r="BX73">
        <v>4887.3251953</v>
      </c>
      <c r="BY73">
        <v>4887.3251953</v>
      </c>
      <c r="BZ73">
        <v>5931.625</v>
      </c>
      <c r="CA73">
        <v>0.0520361328</v>
      </c>
      <c r="CB73">
        <v>0.0413155273</v>
      </c>
      <c r="CC73">
        <v>11.956</v>
      </c>
      <c r="CD73">
        <v>0</v>
      </c>
      <c r="CE73">
        <v>0</v>
      </c>
      <c r="CF73">
        <v>3901846.6515</v>
      </c>
      <c r="CG73">
        <v>217771.3076</v>
      </c>
      <c r="CH73">
        <v>0</v>
      </c>
      <c r="CI73">
        <v>0</v>
      </c>
      <c r="CJ73">
        <v>468835.64</v>
      </c>
      <c r="CK73">
        <v>0</v>
      </c>
      <c r="CL73">
        <v>0</v>
      </c>
      <c r="CM73">
        <v>14942.356538</v>
      </c>
      <c r="CN73">
        <v>70918.5085</v>
      </c>
      <c r="CO73">
        <v>0</v>
      </c>
      <c r="CP73">
        <v>0</v>
      </c>
      <c r="CQ73">
        <v>0</v>
      </c>
      <c r="CR73" s="113">
        <v>4727725</v>
      </c>
      <c r="CS73">
        <v>0.9731658002</v>
      </c>
      <c r="CT73">
        <v>4548883</v>
      </c>
      <c r="CU73">
        <v>983.536</v>
      </c>
      <c r="CV73" s="113">
        <v>306923</v>
      </c>
      <c r="CW73" s="113">
        <v>129830</v>
      </c>
      <c r="CX73" s="113">
        <v>436753</v>
      </c>
      <c r="CY73">
        <v>5164478.4641</v>
      </c>
      <c r="CZ73">
        <v>5229</v>
      </c>
      <c r="DA73">
        <v>829.278</v>
      </c>
      <c r="DB73">
        <v>5262</v>
      </c>
      <c r="DC73">
        <v>987.721</v>
      </c>
      <c r="DD73">
        <v>5199</v>
      </c>
      <c r="DE73">
        <v>2304.818</v>
      </c>
      <c r="DF73">
        <v>5092</v>
      </c>
      <c r="DG73">
        <v>1334.117</v>
      </c>
      <c r="DH73">
        <v>5111</v>
      </c>
      <c r="DI73">
        <v>591.372</v>
      </c>
      <c r="DJ73">
        <v>5121</v>
      </c>
      <c r="DK73">
        <v>332.793</v>
      </c>
      <c r="DL73">
        <v>5121</v>
      </c>
      <c r="DM73">
        <v>1346.994</v>
      </c>
      <c r="DN73">
        <v>5150</v>
      </c>
      <c r="DO73">
        <v>1417.459</v>
      </c>
      <c r="DP73">
        <v>5106</v>
      </c>
      <c r="DQ73">
        <v>668.851</v>
      </c>
      <c r="DR73">
        <v>0</v>
      </c>
      <c r="DS73">
        <v>4971</v>
      </c>
      <c r="DT73">
        <v>3611676</v>
      </c>
      <c r="DU73">
        <v>5300</v>
      </c>
      <c r="DV73" s="113">
        <v>5077996</v>
      </c>
      <c r="DW73" s="113">
        <v>118024</v>
      </c>
      <c r="DX73" s="113">
        <v>5196020</v>
      </c>
      <c r="DY73">
        <v>0</v>
      </c>
      <c r="DZ73" s="113">
        <v>5207849</v>
      </c>
      <c r="EA73" s="113">
        <v>5556978</v>
      </c>
      <c r="EB73" s="113">
        <v>480124</v>
      </c>
      <c r="EC73">
        <v>0</v>
      </c>
      <c r="ED73" s="113">
        <v>480124</v>
      </c>
      <c r="EE73">
        <v>0</v>
      </c>
      <c r="EF73">
        <v>5207849</v>
      </c>
      <c r="EG73">
        <v>5295</v>
      </c>
      <c r="EH73">
        <v>404611</v>
      </c>
      <c r="EI73" s="113">
        <v>5569089</v>
      </c>
      <c r="EJ73" s="113">
        <v>5669847</v>
      </c>
    </row>
    <row r="74" spans="1:140" ht="12.75">
      <c r="A74">
        <v>57844</v>
      </c>
      <c r="B74" t="s">
        <v>719</v>
      </c>
      <c r="C74" t="s">
        <v>126</v>
      </c>
      <c r="D74">
        <v>4</v>
      </c>
      <c r="E74">
        <v>1</v>
      </c>
      <c r="F74">
        <v>341.724</v>
      </c>
      <c r="G74">
        <v>0</v>
      </c>
      <c r="H74">
        <v>0</v>
      </c>
      <c r="I74">
        <v>0.278</v>
      </c>
      <c r="J74">
        <v>4.982</v>
      </c>
      <c r="K74">
        <v>0.279</v>
      </c>
      <c r="L74">
        <v>0</v>
      </c>
      <c r="M74">
        <v>0</v>
      </c>
      <c r="N74">
        <v>0</v>
      </c>
      <c r="O74">
        <v>0</v>
      </c>
      <c r="P74">
        <v>0</v>
      </c>
      <c r="Q74">
        <v>0</v>
      </c>
      <c r="R74">
        <v>1.674</v>
      </c>
      <c r="S74">
        <v>0</v>
      </c>
      <c r="T74">
        <v>119.2</v>
      </c>
      <c r="U74">
        <v>0</v>
      </c>
      <c r="V74">
        <v>0</v>
      </c>
      <c r="W74">
        <v>0</v>
      </c>
      <c r="X74">
        <v>0</v>
      </c>
      <c r="Y74">
        <v>0</v>
      </c>
      <c r="Z74">
        <v>0</v>
      </c>
      <c r="AA74">
        <v>0</v>
      </c>
      <c r="AB74">
        <v>0</v>
      </c>
      <c r="AC74">
        <v>0</v>
      </c>
      <c r="AD74">
        <v>0</v>
      </c>
      <c r="AE74">
        <v>0</v>
      </c>
      <c r="AF74">
        <v>113.664</v>
      </c>
      <c r="AG74">
        <v>113.664</v>
      </c>
      <c r="AH74">
        <v>0</v>
      </c>
      <c r="AI74">
        <v>341.724</v>
      </c>
      <c r="AJ74">
        <v>341.724</v>
      </c>
      <c r="AK74">
        <v>113.664</v>
      </c>
      <c r="AL74">
        <v>5.539</v>
      </c>
      <c r="AM74">
        <v>336.185</v>
      </c>
      <c r="AN74">
        <v>0</v>
      </c>
      <c r="AO74">
        <v>2</v>
      </c>
      <c r="AP74">
        <v>0</v>
      </c>
      <c r="AQ74">
        <v>22</v>
      </c>
      <c r="AR74">
        <v>0</v>
      </c>
      <c r="AS74">
        <v>0</v>
      </c>
      <c r="AT74">
        <v>0</v>
      </c>
      <c r="AU74">
        <v>0</v>
      </c>
      <c r="AV74">
        <v>0</v>
      </c>
      <c r="AW74" s="113">
        <v>10057</v>
      </c>
      <c r="AX74">
        <v>0</v>
      </c>
      <c r="AY74" s="113">
        <v>10057</v>
      </c>
      <c r="AZ74">
        <v>0</v>
      </c>
      <c r="BA74" s="113">
        <v>43180</v>
      </c>
      <c r="BB74">
        <v>0</v>
      </c>
      <c r="BC74">
        <v>0</v>
      </c>
      <c r="BD74">
        <v>0</v>
      </c>
      <c r="BE74" s="113">
        <v>43180</v>
      </c>
      <c r="BF74" s="113">
        <v>-39993</v>
      </c>
      <c r="BG74">
        <v>0</v>
      </c>
      <c r="BH74">
        <v>0</v>
      </c>
      <c r="BI74">
        <v>0</v>
      </c>
      <c r="BJ74">
        <v>0</v>
      </c>
      <c r="BK74">
        <v>238.096</v>
      </c>
      <c r="BL74">
        <v>3945</v>
      </c>
      <c r="BM74">
        <v>0</v>
      </c>
      <c r="BN74" s="113">
        <v>34641</v>
      </c>
      <c r="BO74" s="113">
        <v>1861546</v>
      </c>
      <c r="BP74">
        <v>339.76</v>
      </c>
      <c r="BQ74">
        <v>5073</v>
      </c>
      <c r="BR74" s="113">
        <v>1649484</v>
      </c>
      <c r="BS74">
        <v>5193</v>
      </c>
      <c r="BT74" s="113">
        <v>114890</v>
      </c>
      <c r="BU74">
        <v>0</v>
      </c>
      <c r="BV74" s="113">
        <v>39993</v>
      </c>
      <c r="BW74">
        <v>4625.0302734</v>
      </c>
      <c r="BX74">
        <v>4887.3251953</v>
      </c>
      <c r="BY74">
        <v>4887.3251953</v>
      </c>
      <c r="BZ74">
        <v>5931.625</v>
      </c>
      <c r="CA74">
        <v>0.0520361328</v>
      </c>
      <c r="CB74">
        <v>0.0413155273</v>
      </c>
      <c r="CC74">
        <v>17.173</v>
      </c>
      <c r="CD74">
        <v>0</v>
      </c>
      <c r="CE74">
        <v>0</v>
      </c>
      <c r="CF74">
        <v>1994123.3506</v>
      </c>
      <c r="CG74">
        <v>10922.494275</v>
      </c>
      <c r="CH74">
        <v>0</v>
      </c>
      <c r="CI74">
        <v>0</v>
      </c>
      <c r="CJ74">
        <v>141409.94</v>
      </c>
      <c r="CK74">
        <v>0</v>
      </c>
      <c r="CL74">
        <v>0</v>
      </c>
      <c r="CM74">
        <v>67421.2224</v>
      </c>
      <c r="CN74">
        <v>101863.79613</v>
      </c>
      <c r="CO74">
        <v>0</v>
      </c>
      <c r="CP74">
        <v>0</v>
      </c>
      <c r="CQ74">
        <v>0</v>
      </c>
      <c r="CR74" s="113">
        <v>2358921</v>
      </c>
      <c r="CS74">
        <v>0.9731658002</v>
      </c>
      <c r="CT74">
        <v>2253600</v>
      </c>
      <c r="CU74">
        <v>487.262</v>
      </c>
      <c r="CV74" s="113">
        <v>152055</v>
      </c>
      <c r="CW74" s="113">
        <v>64320</v>
      </c>
      <c r="CX74" s="113">
        <v>216375</v>
      </c>
      <c r="CY74">
        <v>2575295.8034</v>
      </c>
      <c r="CZ74">
        <v>5229</v>
      </c>
      <c r="DA74">
        <v>829.278</v>
      </c>
      <c r="DB74">
        <v>5262</v>
      </c>
      <c r="DC74">
        <v>987.721</v>
      </c>
      <c r="DD74">
        <v>5199</v>
      </c>
      <c r="DE74">
        <v>2304.818</v>
      </c>
      <c r="DF74">
        <v>5092</v>
      </c>
      <c r="DG74">
        <v>1334.117</v>
      </c>
      <c r="DH74">
        <v>5111</v>
      </c>
      <c r="DI74">
        <v>591.372</v>
      </c>
      <c r="DJ74">
        <v>5121</v>
      </c>
      <c r="DK74">
        <v>332.793</v>
      </c>
      <c r="DL74">
        <v>5121</v>
      </c>
      <c r="DM74">
        <v>1346.994</v>
      </c>
      <c r="DN74">
        <v>5150</v>
      </c>
      <c r="DO74">
        <v>1417.459</v>
      </c>
      <c r="DP74">
        <v>5106</v>
      </c>
      <c r="DQ74">
        <v>668.851</v>
      </c>
      <c r="DR74">
        <v>0</v>
      </c>
      <c r="DS74">
        <v>4971</v>
      </c>
      <c r="DT74">
        <v>1764374</v>
      </c>
      <c r="DU74">
        <v>5193</v>
      </c>
      <c r="DV74" s="113">
        <v>2471880</v>
      </c>
      <c r="DW74" s="113">
        <v>58471</v>
      </c>
      <c r="DX74" s="113">
        <v>2530351</v>
      </c>
      <c r="DY74" s="113">
        <v>8539</v>
      </c>
      <c r="DZ74" s="113">
        <v>2538890</v>
      </c>
      <c r="EA74" s="113">
        <v>2700893</v>
      </c>
      <c r="EB74" s="113">
        <v>179969</v>
      </c>
      <c r="EC74">
        <v>0</v>
      </c>
      <c r="ED74" s="113">
        <v>179969</v>
      </c>
      <c r="EE74">
        <v>0</v>
      </c>
      <c r="EF74">
        <v>2538890</v>
      </c>
      <c r="EG74">
        <v>5211</v>
      </c>
      <c r="EH74">
        <v>139976</v>
      </c>
      <c r="EI74" s="113">
        <v>2715272</v>
      </c>
      <c r="EJ74" s="113">
        <v>2765322</v>
      </c>
    </row>
    <row r="75" spans="1:140" ht="12.75">
      <c r="A75">
        <v>61802</v>
      </c>
      <c r="B75" t="s">
        <v>719</v>
      </c>
      <c r="C75" t="s">
        <v>309</v>
      </c>
      <c r="D75">
        <v>4</v>
      </c>
      <c r="E75">
        <v>1</v>
      </c>
      <c r="F75">
        <v>612.87</v>
      </c>
      <c r="G75">
        <v>0</v>
      </c>
      <c r="H75">
        <v>0</v>
      </c>
      <c r="I75">
        <v>1.302</v>
      </c>
      <c r="J75">
        <v>29.16</v>
      </c>
      <c r="K75">
        <v>0.518</v>
      </c>
      <c r="L75">
        <v>0</v>
      </c>
      <c r="M75">
        <v>0</v>
      </c>
      <c r="N75">
        <v>0</v>
      </c>
      <c r="O75">
        <v>0</v>
      </c>
      <c r="P75">
        <v>0</v>
      </c>
      <c r="Q75">
        <v>0.08</v>
      </c>
      <c r="R75">
        <v>23.924</v>
      </c>
      <c r="S75">
        <v>0</v>
      </c>
      <c r="T75">
        <v>265.2</v>
      </c>
      <c r="U75">
        <v>0</v>
      </c>
      <c r="V75">
        <v>0</v>
      </c>
      <c r="W75">
        <v>0</v>
      </c>
      <c r="X75">
        <v>0</v>
      </c>
      <c r="Y75">
        <v>0</v>
      </c>
      <c r="Z75">
        <v>0</v>
      </c>
      <c r="AA75">
        <v>0</v>
      </c>
      <c r="AB75">
        <v>0</v>
      </c>
      <c r="AC75">
        <v>0</v>
      </c>
      <c r="AD75">
        <v>0</v>
      </c>
      <c r="AE75">
        <v>0</v>
      </c>
      <c r="AF75">
        <v>28.557</v>
      </c>
      <c r="AG75">
        <v>28.557</v>
      </c>
      <c r="AH75">
        <v>0</v>
      </c>
      <c r="AI75">
        <v>612.87</v>
      </c>
      <c r="AJ75">
        <v>612.87</v>
      </c>
      <c r="AK75">
        <v>28.557</v>
      </c>
      <c r="AL75">
        <v>30.98</v>
      </c>
      <c r="AM75">
        <v>581.81</v>
      </c>
      <c r="AN75">
        <v>178.381</v>
      </c>
      <c r="AO75">
        <v>16.167</v>
      </c>
      <c r="AP75">
        <v>1.833</v>
      </c>
      <c r="AQ75">
        <v>0</v>
      </c>
      <c r="AR75">
        <v>0</v>
      </c>
      <c r="AS75" s="113">
        <v>49055</v>
      </c>
      <c r="AT75" s="113">
        <v>8541</v>
      </c>
      <c r="AU75">
        <v>0</v>
      </c>
      <c r="AV75">
        <v>0</v>
      </c>
      <c r="AW75" s="113">
        <v>18037</v>
      </c>
      <c r="AX75">
        <v>0</v>
      </c>
      <c r="AY75" s="113">
        <v>18037</v>
      </c>
      <c r="AZ75">
        <v>0</v>
      </c>
      <c r="BA75" s="113">
        <v>63191</v>
      </c>
      <c r="BB75">
        <v>0</v>
      </c>
      <c r="BC75">
        <v>0</v>
      </c>
      <c r="BD75">
        <v>0</v>
      </c>
      <c r="BE75" s="113">
        <v>63191</v>
      </c>
      <c r="BF75" s="113">
        <v>-128067</v>
      </c>
      <c r="BG75">
        <v>0</v>
      </c>
      <c r="BH75">
        <v>0</v>
      </c>
      <c r="BI75">
        <v>0</v>
      </c>
      <c r="BJ75">
        <v>0</v>
      </c>
      <c r="BK75">
        <v>716.865</v>
      </c>
      <c r="BL75">
        <v>3945</v>
      </c>
      <c r="BM75" s="113">
        <v>23597</v>
      </c>
      <c r="BN75" s="113">
        <v>63454</v>
      </c>
      <c r="BO75" s="113">
        <v>6098034</v>
      </c>
      <c r="BP75">
        <v>1063.468</v>
      </c>
      <c r="BQ75">
        <v>5285</v>
      </c>
      <c r="BR75" s="113">
        <v>5174310</v>
      </c>
      <c r="BS75">
        <v>5427</v>
      </c>
      <c r="BT75" s="113">
        <v>597332</v>
      </c>
      <c r="BU75">
        <v>0</v>
      </c>
      <c r="BV75" s="113">
        <v>128067</v>
      </c>
      <c r="BW75">
        <v>4625.0302734</v>
      </c>
      <c r="BX75">
        <v>4887.3251953</v>
      </c>
      <c r="BY75">
        <v>4887.3251953</v>
      </c>
      <c r="BZ75">
        <v>5931.625</v>
      </c>
      <c r="CA75">
        <v>0.0520361328</v>
      </c>
      <c r="CB75">
        <v>0.0413155273</v>
      </c>
      <c r="CC75">
        <v>95.544</v>
      </c>
      <c r="CD75">
        <v>0</v>
      </c>
      <c r="CE75">
        <v>0</v>
      </c>
      <c r="CF75">
        <v>3451078.7413</v>
      </c>
      <c r="CG75">
        <v>156099.01615</v>
      </c>
      <c r="CH75">
        <v>641</v>
      </c>
      <c r="CI75">
        <v>0</v>
      </c>
      <c r="CJ75">
        <v>314613.39</v>
      </c>
      <c r="CK75">
        <v>0</v>
      </c>
      <c r="CL75">
        <v>0</v>
      </c>
      <c r="CM75">
        <v>16938.941513</v>
      </c>
      <c r="CN75">
        <v>566731.179</v>
      </c>
      <c r="CO75">
        <v>0</v>
      </c>
      <c r="CP75">
        <v>0</v>
      </c>
      <c r="CQ75">
        <v>0</v>
      </c>
      <c r="CR75" s="113">
        <v>4618348</v>
      </c>
      <c r="CS75">
        <v>0.9731658002</v>
      </c>
      <c r="CT75">
        <v>4385185</v>
      </c>
      <c r="CU75">
        <v>948.142</v>
      </c>
      <c r="CV75" s="113">
        <v>295878</v>
      </c>
      <c r="CW75" s="113">
        <v>125158</v>
      </c>
      <c r="CX75" s="113">
        <v>421036</v>
      </c>
      <c r="CY75">
        <v>5039384.2679</v>
      </c>
      <c r="CZ75">
        <v>5229</v>
      </c>
      <c r="DA75">
        <v>829.278</v>
      </c>
      <c r="DB75">
        <v>5262</v>
      </c>
      <c r="DC75">
        <v>987.721</v>
      </c>
      <c r="DD75">
        <v>5199</v>
      </c>
      <c r="DE75">
        <v>2304.818</v>
      </c>
      <c r="DF75">
        <v>5092</v>
      </c>
      <c r="DG75">
        <v>1334.117</v>
      </c>
      <c r="DH75">
        <v>5111</v>
      </c>
      <c r="DI75">
        <v>591.372</v>
      </c>
      <c r="DJ75">
        <v>5121</v>
      </c>
      <c r="DK75">
        <v>332.793</v>
      </c>
      <c r="DL75">
        <v>5121</v>
      </c>
      <c r="DM75">
        <v>1346.994</v>
      </c>
      <c r="DN75">
        <v>5150</v>
      </c>
      <c r="DO75">
        <v>1417.459</v>
      </c>
      <c r="DP75">
        <v>5106</v>
      </c>
      <c r="DQ75">
        <v>668.851</v>
      </c>
      <c r="DR75">
        <v>0</v>
      </c>
      <c r="DS75">
        <v>4971</v>
      </c>
      <c r="DT75">
        <v>5771642</v>
      </c>
      <c r="DU75">
        <v>5427</v>
      </c>
      <c r="DV75" s="113">
        <v>5010930</v>
      </c>
      <c r="DW75" s="113">
        <v>113777</v>
      </c>
      <c r="DX75" s="113">
        <v>5124707</v>
      </c>
      <c r="DY75">
        <v>-263</v>
      </c>
      <c r="DZ75" s="113">
        <v>5148041</v>
      </c>
      <c r="EA75" s="113">
        <v>5477416</v>
      </c>
      <c r="EB75" s="113">
        <v>529693</v>
      </c>
      <c r="EC75">
        <v>0</v>
      </c>
      <c r="ED75" s="113">
        <v>529693</v>
      </c>
      <c r="EE75">
        <v>0</v>
      </c>
      <c r="EF75">
        <v>5148041</v>
      </c>
      <c r="EG75">
        <v>5430</v>
      </c>
      <c r="EH75">
        <v>410167</v>
      </c>
      <c r="EI75" s="113">
        <v>5449551</v>
      </c>
      <c r="EJ75" s="113">
        <v>5595655</v>
      </c>
    </row>
    <row r="76" spans="1:140" ht="12.75">
      <c r="A76">
        <v>61803</v>
      </c>
      <c r="B76" t="s">
        <v>719</v>
      </c>
      <c r="C76" t="s">
        <v>127</v>
      </c>
      <c r="D76">
        <v>4</v>
      </c>
      <c r="E76">
        <v>1</v>
      </c>
      <c r="F76">
        <v>58.115</v>
      </c>
      <c r="G76">
        <v>0.033</v>
      </c>
      <c r="H76">
        <v>0</v>
      </c>
      <c r="I76">
        <v>0.041</v>
      </c>
      <c r="J76">
        <v>0</v>
      </c>
      <c r="K76">
        <v>0</v>
      </c>
      <c r="L76">
        <v>0</v>
      </c>
      <c r="M76">
        <v>0</v>
      </c>
      <c r="N76">
        <v>0</v>
      </c>
      <c r="O76">
        <v>0</v>
      </c>
      <c r="P76">
        <v>0</v>
      </c>
      <c r="Q76">
        <v>0</v>
      </c>
      <c r="R76">
        <v>10.571</v>
      </c>
      <c r="S76">
        <v>0</v>
      </c>
      <c r="T76">
        <v>0</v>
      </c>
      <c r="U76">
        <v>0</v>
      </c>
      <c r="V76">
        <v>0</v>
      </c>
      <c r="W76">
        <v>0</v>
      </c>
      <c r="X76">
        <v>0</v>
      </c>
      <c r="Y76">
        <v>0</v>
      </c>
      <c r="Z76">
        <v>0</v>
      </c>
      <c r="AA76">
        <v>0</v>
      </c>
      <c r="AB76">
        <v>0</v>
      </c>
      <c r="AC76">
        <v>0</v>
      </c>
      <c r="AD76">
        <v>0</v>
      </c>
      <c r="AE76">
        <v>0</v>
      </c>
      <c r="AF76">
        <v>0</v>
      </c>
      <c r="AG76">
        <v>0</v>
      </c>
      <c r="AH76">
        <v>0</v>
      </c>
      <c r="AI76">
        <v>58.115</v>
      </c>
      <c r="AJ76">
        <v>58.115</v>
      </c>
      <c r="AK76">
        <v>0</v>
      </c>
      <c r="AL76">
        <v>0.074</v>
      </c>
      <c r="AM76">
        <v>58.041</v>
      </c>
      <c r="AN76">
        <v>37.481</v>
      </c>
      <c r="AO76">
        <v>1</v>
      </c>
      <c r="AP76">
        <v>0</v>
      </c>
      <c r="AQ76">
        <v>4</v>
      </c>
      <c r="AR76">
        <v>0</v>
      </c>
      <c r="AS76" s="113">
        <v>10307</v>
      </c>
      <c r="AT76">
        <v>0</v>
      </c>
      <c r="AU76">
        <v>0</v>
      </c>
      <c r="AV76">
        <v>0</v>
      </c>
      <c r="AW76" s="113">
        <v>1710</v>
      </c>
      <c r="AX76">
        <v>0</v>
      </c>
      <c r="AY76" s="113">
        <v>1710</v>
      </c>
      <c r="AZ76">
        <v>0</v>
      </c>
      <c r="BA76">
        <v>0</v>
      </c>
      <c r="BB76">
        <v>0</v>
      </c>
      <c r="BC76">
        <v>0</v>
      </c>
      <c r="BD76">
        <v>0</v>
      </c>
      <c r="BE76">
        <v>0</v>
      </c>
      <c r="BF76" s="113">
        <v>-5821</v>
      </c>
      <c r="BG76">
        <v>0</v>
      </c>
      <c r="BH76">
        <v>0</v>
      </c>
      <c r="BI76">
        <v>0</v>
      </c>
      <c r="BJ76">
        <v>0</v>
      </c>
      <c r="BK76">
        <v>30.691</v>
      </c>
      <c r="BL76">
        <v>3945</v>
      </c>
      <c r="BM76">
        <v>0</v>
      </c>
      <c r="BN76">
        <v>0</v>
      </c>
      <c r="BO76" s="113">
        <v>239800</v>
      </c>
      <c r="BP76">
        <v>45.691</v>
      </c>
      <c r="BQ76">
        <v>5071</v>
      </c>
      <c r="BR76" s="113">
        <v>221732</v>
      </c>
      <c r="BS76">
        <v>5191</v>
      </c>
      <c r="BT76" s="113">
        <v>15450</v>
      </c>
      <c r="BU76">
        <v>0</v>
      </c>
      <c r="BV76" s="113">
        <v>5821</v>
      </c>
      <c r="BW76">
        <v>4625.0302734</v>
      </c>
      <c r="BX76">
        <v>4887.3251953</v>
      </c>
      <c r="BY76">
        <v>4887.3251953</v>
      </c>
      <c r="BZ76">
        <v>5931.625</v>
      </c>
      <c r="CA76">
        <v>0.0520361328</v>
      </c>
      <c r="CB76">
        <v>0.0413155273</v>
      </c>
      <c r="CC76">
        <v>0.37</v>
      </c>
      <c r="CD76">
        <v>0</v>
      </c>
      <c r="CE76">
        <v>0</v>
      </c>
      <c r="CF76">
        <v>344277.44663</v>
      </c>
      <c r="CG76">
        <v>68973.528663</v>
      </c>
      <c r="CH76">
        <v>0</v>
      </c>
      <c r="CI76">
        <v>0</v>
      </c>
      <c r="CJ76">
        <v>0</v>
      </c>
      <c r="CK76">
        <v>0</v>
      </c>
      <c r="CL76">
        <v>0</v>
      </c>
      <c r="CM76">
        <v>0</v>
      </c>
      <c r="CN76">
        <v>2194.70125</v>
      </c>
      <c r="CO76">
        <v>0</v>
      </c>
      <c r="CP76">
        <v>0</v>
      </c>
      <c r="CQ76">
        <v>0</v>
      </c>
      <c r="CR76" s="113">
        <v>425753</v>
      </c>
      <c r="CS76">
        <v>0.9731658002</v>
      </c>
      <c r="CT76">
        <v>404298</v>
      </c>
      <c r="CU76">
        <v>87.415</v>
      </c>
      <c r="CV76" s="113">
        <v>27279</v>
      </c>
      <c r="CW76" s="113">
        <v>11539</v>
      </c>
      <c r="CX76" s="113">
        <v>38818</v>
      </c>
      <c r="CY76">
        <v>464570.67654</v>
      </c>
      <c r="CZ76">
        <v>5229</v>
      </c>
      <c r="DA76">
        <v>829.278</v>
      </c>
      <c r="DB76">
        <v>5262</v>
      </c>
      <c r="DC76">
        <v>987.721</v>
      </c>
      <c r="DD76">
        <v>5199</v>
      </c>
      <c r="DE76">
        <v>2304.818</v>
      </c>
      <c r="DF76">
        <v>5092</v>
      </c>
      <c r="DG76">
        <v>1334.117</v>
      </c>
      <c r="DH76">
        <v>5111</v>
      </c>
      <c r="DI76">
        <v>591.372</v>
      </c>
      <c r="DJ76">
        <v>5121</v>
      </c>
      <c r="DK76">
        <v>332.793</v>
      </c>
      <c r="DL76">
        <v>5121</v>
      </c>
      <c r="DM76">
        <v>1346.994</v>
      </c>
      <c r="DN76">
        <v>5150</v>
      </c>
      <c r="DO76">
        <v>1417.459</v>
      </c>
      <c r="DP76">
        <v>5106</v>
      </c>
      <c r="DQ76">
        <v>668.851</v>
      </c>
      <c r="DR76">
        <v>0</v>
      </c>
      <c r="DS76">
        <v>4971</v>
      </c>
      <c r="DT76">
        <v>237182</v>
      </c>
      <c r="DU76">
        <v>5191</v>
      </c>
      <c r="DV76" s="113">
        <v>443281</v>
      </c>
      <c r="DW76" s="113">
        <v>10490</v>
      </c>
      <c r="DX76" s="113">
        <v>453771</v>
      </c>
      <c r="DY76">
        <v>0</v>
      </c>
      <c r="DZ76" s="113">
        <v>453771</v>
      </c>
      <c r="EA76" s="113">
        <v>484367</v>
      </c>
      <c r="EB76" s="113">
        <v>28018</v>
      </c>
      <c r="EC76">
        <v>0</v>
      </c>
      <c r="ED76" s="113">
        <v>28018</v>
      </c>
      <c r="EE76">
        <v>0</v>
      </c>
      <c r="EF76">
        <v>453771</v>
      </c>
      <c r="EG76">
        <v>5191</v>
      </c>
      <c r="EH76">
        <v>22197</v>
      </c>
      <c r="EI76" s="113">
        <v>486768</v>
      </c>
      <c r="EJ76" s="113">
        <v>494299</v>
      </c>
    </row>
    <row r="77" spans="1:140" ht="12.75">
      <c r="A77">
        <v>68801</v>
      </c>
      <c r="B77" t="s">
        <v>719</v>
      </c>
      <c r="C77" t="s">
        <v>128</v>
      </c>
      <c r="D77">
        <v>4</v>
      </c>
      <c r="E77">
        <v>1</v>
      </c>
      <c r="F77">
        <v>449.053</v>
      </c>
      <c r="G77">
        <v>0</v>
      </c>
      <c r="H77">
        <v>0</v>
      </c>
      <c r="I77">
        <v>0.082</v>
      </c>
      <c r="J77">
        <v>0</v>
      </c>
      <c r="K77">
        <v>0</v>
      </c>
      <c r="L77">
        <v>0</v>
      </c>
      <c r="M77">
        <v>0</v>
      </c>
      <c r="N77">
        <v>0</v>
      </c>
      <c r="O77">
        <v>0</v>
      </c>
      <c r="P77">
        <v>0</v>
      </c>
      <c r="Q77">
        <v>23.798</v>
      </c>
      <c r="R77">
        <v>50.908</v>
      </c>
      <c r="S77">
        <v>0</v>
      </c>
      <c r="T77">
        <v>357.7</v>
      </c>
      <c r="U77">
        <v>6.103</v>
      </c>
      <c r="V77">
        <v>0</v>
      </c>
      <c r="W77">
        <v>0</v>
      </c>
      <c r="X77">
        <v>0</v>
      </c>
      <c r="Y77">
        <v>0</v>
      </c>
      <c r="Z77">
        <v>0</v>
      </c>
      <c r="AA77">
        <v>0</v>
      </c>
      <c r="AB77">
        <v>0</v>
      </c>
      <c r="AC77">
        <v>0</v>
      </c>
      <c r="AD77">
        <v>0</v>
      </c>
      <c r="AE77">
        <v>0</v>
      </c>
      <c r="AF77">
        <v>0</v>
      </c>
      <c r="AG77">
        <v>0</v>
      </c>
      <c r="AH77">
        <v>0</v>
      </c>
      <c r="AI77">
        <v>449.053</v>
      </c>
      <c r="AJ77">
        <v>449.053</v>
      </c>
      <c r="AK77">
        <v>0</v>
      </c>
      <c r="AL77">
        <v>0.082</v>
      </c>
      <c r="AM77">
        <v>425.173</v>
      </c>
      <c r="AN77">
        <v>449.044</v>
      </c>
      <c r="AO77">
        <v>13</v>
      </c>
      <c r="AP77">
        <v>4</v>
      </c>
      <c r="AQ77">
        <v>27</v>
      </c>
      <c r="AR77">
        <v>0</v>
      </c>
      <c r="AS77" s="113">
        <v>123487</v>
      </c>
      <c r="AT77">
        <v>0</v>
      </c>
      <c r="AU77">
        <v>0</v>
      </c>
      <c r="AV77">
        <v>0</v>
      </c>
      <c r="AW77" s="113">
        <v>13216</v>
      </c>
      <c r="AX77">
        <v>0</v>
      </c>
      <c r="AY77" s="113">
        <v>13216</v>
      </c>
      <c r="AZ77">
        <v>0</v>
      </c>
      <c r="BA77">
        <v>0</v>
      </c>
      <c r="BB77">
        <v>0</v>
      </c>
      <c r="BC77">
        <v>0</v>
      </c>
      <c r="BD77">
        <v>0</v>
      </c>
      <c r="BE77">
        <v>0</v>
      </c>
      <c r="BF77" s="113">
        <v>-86839</v>
      </c>
      <c r="BG77">
        <v>0</v>
      </c>
      <c r="BH77">
        <v>0</v>
      </c>
      <c r="BI77">
        <v>0</v>
      </c>
      <c r="BJ77">
        <v>2.467</v>
      </c>
      <c r="BK77">
        <v>424.152</v>
      </c>
      <c r="BL77">
        <v>3945</v>
      </c>
      <c r="BM77" s="113">
        <v>15903</v>
      </c>
      <c r="BN77">
        <v>0</v>
      </c>
      <c r="BO77" s="113">
        <v>4051925</v>
      </c>
      <c r="BP77">
        <v>714.822</v>
      </c>
      <c r="BQ77">
        <v>5220</v>
      </c>
      <c r="BR77" s="113">
        <v>3512408</v>
      </c>
      <c r="BS77">
        <v>5362</v>
      </c>
      <c r="BT77" s="113">
        <v>320644</v>
      </c>
      <c r="BU77">
        <v>0</v>
      </c>
      <c r="BV77" s="113">
        <v>86839</v>
      </c>
      <c r="BW77">
        <v>4625.0302734</v>
      </c>
      <c r="BX77">
        <v>4887.3251953</v>
      </c>
      <c r="BY77">
        <v>4887.3251953</v>
      </c>
      <c r="BZ77">
        <v>5931.625</v>
      </c>
      <c r="CA77">
        <v>0.0520361328</v>
      </c>
      <c r="CB77">
        <v>0.0413155273</v>
      </c>
      <c r="CC77">
        <v>0.41</v>
      </c>
      <c r="CD77">
        <v>0</v>
      </c>
      <c r="CE77">
        <v>0</v>
      </c>
      <c r="CF77">
        <v>2521966.7961</v>
      </c>
      <c r="CG77">
        <v>332163.88205</v>
      </c>
      <c r="CH77">
        <v>190690</v>
      </c>
      <c r="CI77">
        <v>0</v>
      </c>
      <c r="CJ77">
        <v>424348.4525</v>
      </c>
      <c r="CK77">
        <v>87243.704774</v>
      </c>
      <c r="CL77">
        <v>0</v>
      </c>
      <c r="CM77">
        <v>0</v>
      </c>
      <c r="CN77">
        <v>2431.96625</v>
      </c>
      <c r="CO77">
        <v>0</v>
      </c>
      <c r="CP77">
        <v>0</v>
      </c>
      <c r="CQ77">
        <v>0</v>
      </c>
      <c r="CR77" s="113">
        <v>3682332</v>
      </c>
      <c r="CS77">
        <v>0.9731658002</v>
      </c>
      <c r="CT77">
        <v>3463346</v>
      </c>
      <c r="CU77">
        <v>748.827</v>
      </c>
      <c r="CV77" s="113">
        <v>233679</v>
      </c>
      <c r="CW77" s="113">
        <v>98847</v>
      </c>
      <c r="CX77" s="113">
        <v>332526</v>
      </c>
      <c r="CY77">
        <v>4014857.8017</v>
      </c>
      <c r="CZ77">
        <v>5229</v>
      </c>
      <c r="DA77">
        <v>829.278</v>
      </c>
      <c r="DB77">
        <v>5262</v>
      </c>
      <c r="DC77">
        <v>987.721</v>
      </c>
      <c r="DD77">
        <v>5199</v>
      </c>
      <c r="DE77">
        <v>2304.818</v>
      </c>
      <c r="DF77">
        <v>5092</v>
      </c>
      <c r="DG77">
        <v>1334.117</v>
      </c>
      <c r="DH77">
        <v>5111</v>
      </c>
      <c r="DI77">
        <v>591.372</v>
      </c>
      <c r="DJ77">
        <v>5121</v>
      </c>
      <c r="DK77">
        <v>332.793</v>
      </c>
      <c r="DL77">
        <v>5121</v>
      </c>
      <c r="DM77">
        <v>1346.994</v>
      </c>
      <c r="DN77">
        <v>5150</v>
      </c>
      <c r="DO77">
        <v>1417.459</v>
      </c>
      <c r="DP77">
        <v>5106</v>
      </c>
      <c r="DQ77">
        <v>668.851</v>
      </c>
      <c r="DR77">
        <v>0</v>
      </c>
      <c r="DS77">
        <v>4971</v>
      </c>
      <c r="DT77">
        <v>3833052</v>
      </c>
      <c r="DU77">
        <v>5362</v>
      </c>
      <c r="DV77" s="113">
        <v>3908877</v>
      </c>
      <c r="DW77" s="113">
        <v>89859</v>
      </c>
      <c r="DX77" s="113">
        <v>3998736</v>
      </c>
      <c r="DY77">
        <v>0</v>
      </c>
      <c r="DZ77" s="113">
        <v>4014639</v>
      </c>
      <c r="EA77" s="113">
        <v>4277300</v>
      </c>
      <c r="EB77" s="113">
        <v>332307</v>
      </c>
      <c r="EC77">
        <v>0</v>
      </c>
      <c r="ED77" s="113">
        <v>332307</v>
      </c>
      <c r="EE77">
        <v>0</v>
      </c>
      <c r="EF77">
        <v>4014639</v>
      </c>
      <c r="EG77">
        <v>5361</v>
      </c>
      <c r="EH77">
        <v>245468</v>
      </c>
      <c r="EI77" s="113">
        <v>4260326</v>
      </c>
      <c r="EJ77" s="113">
        <v>4360380</v>
      </c>
    </row>
    <row r="78" spans="1:140" ht="12.75">
      <c r="A78">
        <v>70801</v>
      </c>
      <c r="B78" t="s">
        <v>719</v>
      </c>
      <c r="C78" t="s">
        <v>129</v>
      </c>
      <c r="D78">
        <v>4</v>
      </c>
      <c r="E78">
        <v>1</v>
      </c>
      <c r="F78">
        <v>202.25</v>
      </c>
      <c r="G78">
        <v>0</v>
      </c>
      <c r="H78">
        <v>0</v>
      </c>
      <c r="I78">
        <v>0.389</v>
      </c>
      <c r="J78">
        <v>4.227</v>
      </c>
      <c r="K78">
        <v>0</v>
      </c>
      <c r="L78">
        <v>0</v>
      </c>
      <c r="M78">
        <v>0</v>
      </c>
      <c r="N78">
        <v>0</v>
      </c>
      <c r="O78">
        <v>0</v>
      </c>
      <c r="P78">
        <v>0</v>
      </c>
      <c r="Q78">
        <v>3.984</v>
      </c>
      <c r="R78">
        <v>1.909</v>
      </c>
      <c r="S78">
        <v>0</v>
      </c>
      <c r="T78">
        <v>175.2</v>
      </c>
      <c r="U78">
        <v>0</v>
      </c>
      <c r="V78">
        <v>0</v>
      </c>
      <c r="W78">
        <v>0</v>
      </c>
      <c r="X78">
        <v>0</v>
      </c>
      <c r="Y78">
        <v>0</v>
      </c>
      <c r="Z78">
        <v>0</v>
      </c>
      <c r="AA78">
        <v>0</v>
      </c>
      <c r="AB78">
        <v>0</v>
      </c>
      <c r="AC78">
        <v>0</v>
      </c>
      <c r="AD78">
        <v>0</v>
      </c>
      <c r="AE78">
        <v>0</v>
      </c>
      <c r="AF78">
        <v>8.197</v>
      </c>
      <c r="AG78">
        <v>8.657</v>
      </c>
      <c r="AH78">
        <v>0</v>
      </c>
      <c r="AI78">
        <v>202.25</v>
      </c>
      <c r="AJ78">
        <v>202.25</v>
      </c>
      <c r="AK78">
        <v>8.197</v>
      </c>
      <c r="AL78">
        <v>4.616</v>
      </c>
      <c r="AM78">
        <v>193.65</v>
      </c>
      <c r="AN78">
        <v>52.006</v>
      </c>
      <c r="AO78">
        <v>14.667</v>
      </c>
      <c r="AP78">
        <v>0.833</v>
      </c>
      <c r="AQ78">
        <v>0</v>
      </c>
      <c r="AR78">
        <v>0</v>
      </c>
      <c r="AS78" s="113">
        <v>14302</v>
      </c>
      <c r="AT78" s="113">
        <v>7541</v>
      </c>
      <c r="AU78">
        <v>0</v>
      </c>
      <c r="AV78">
        <v>0</v>
      </c>
      <c r="AW78" s="113">
        <v>5952</v>
      </c>
      <c r="AX78">
        <v>0</v>
      </c>
      <c r="AY78" s="113">
        <v>5952</v>
      </c>
      <c r="AZ78">
        <v>0</v>
      </c>
      <c r="BA78">
        <v>0</v>
      </c>
      <c r="BB78">
        <v>0</v>
      </c>
      <c r="BC78">
        <v>0</v>
      </c>
      <c r="BD78">
        <v>0</v>
      </c>
      <c r="BE78">
        <v>0</v>
      </c>
      <c r="BF78" s="113">
        <v>-45700</v>
      </c>
      <c r="BG78">
        <v>0</v>
      </c>
      <c r="BH78">
        <v>0</v>
      </c>
      <c r="BI78">
        <v>0</v>
      </c>
      <c r="BJ78">
        <v>0.081</v>
      </c>
      <c r="BK78">
        <v>245.57</v>
      </c>
      <c r="BL78">
        <v>3945</v>
      </c>
      <c r="BM78" s="113">
        <v>7938</v>
      </c>
      <c r="BN78">
        <v>0</v>
      </c>
      <c r="BO78" s="113">
        <v>2087741</v>
      </c>
      <c r="BP78">
        <v>372.089</v>
      </c>
      <c r="BQ78">
        <v>5150</v>
      </c>
      <c r="BR78" s="113">
        <v>1788056</v>
      </c>
      <c r="BS78">
        <v>5291</v>
      </c>
      <c r="BT78" s="113">
        <v>180791</v>
      </c>
      <c r="BU78">
        <v>0</v>
      </c>
      <c r="BV78" s="113">
        <v>45700</v>
      </c>
      <c r="BW78">
        <v>4625.0302734</v>
      </c>
      <c r="BX78">
        <v>4887.3251953</v>
      </c>
      <c r="BY78">
        <v>4887.3251953</v>
      </c>
      <c r="BZ78">
        <v>5931.625</v>
      </c>
      <c r="CA78">
        <v>0.0520361328</v>
      </c>
      <c r="CB78">
        <v>0.0413155273</v>
      </c>
      <c r="CC78">
        <v>14.626</v>
      </c>
      <c r="CD78">
        <v>0</v>
      </c>
      <c r="CE78">
        <v>0</v>
      </c>
      <c r="CF78">
        <v>1148659.1813</v>
      </c>
      <c r="CG78">
        <v>12455.819338</v>
      </c>
      <c r="CH78">
        <v>31907</v>
      </c>
      <c r="CI78">
        <v>0</v>
      </c>
      <c r="CJ78">
        <v>207844.14</v>
      </c>
      <c r="CK78">
        <v>0</v>
      </c>
      <c r="CL78">
        <v>0</v>
      </c>
      <c r="CM78">
        <v>4862.1530125</v>
      </c>
      <c r="CN78">
        <v>86755.94725</v>
      </c>
      <c r="CO78">
        <v>0</v>
      </c>
      <c r="CP78">
        <v>0</v>
      </c>
      <c r="CQ78">
        <v>0</v>
      </c>
      <c r="CR78" s="113">
        <v>1506786</v>
      </c>
      <c r="CS78">
        <v>0.9731658002</v>
      </c>
      <c r="CT78">
        <v>1452435</v>
      </c>
      <c r="CU78">
        <v>314.038</v>
      </c>
      <c r="CV78" s="113">
        <v>97999</v>
      </c>
      <c r="CW78" s="113">
        <v>41454</v>
      </c>
      <c r="CX78" s="113">
        <v>139453</v>
      </c>
      <c r="CY78">
        <v>1646239.2409</v>
      </c>
      <c r="CZ78">
        <v>5229</v>
      </c>
      <c r="DA78">
        <v>829.278</v>
      </c>
      <c r="DB78">
        <v>5262</v>
      </c>
      <c r="DC78">
        <v>987.721</v>
      </c>
      <c r="DD78">
        <v>5199</v>
      </c>
      <c r="DE78">
        <v>2304.818</v>
      </c>
      <c r="DF78">
        <v>5092</v>
      </c>
      <c r="DG78">
        <v>1334.117</v>
      </c>
      <c r="DH78">
        <v>5111</v>
      </c>
      <c r="DI78">
        <v>591.372</v>
      </c>
      <c r="DJ78">
        <v>5121</v>
      </c>
      <c r="DK78">
        <v>332.793</v>
      </c>
      <c r="DL78">
        <v>5121</v>
      </c>
      <c r="DM78">
        <v>1346.994</v>
      </c>
      <c r="DN78">
        <v>5150</v>
      </c>
      <c r="DO78">
        <v>1417.459</v>
      </c>
      <c r="DP78">
        <v>5106</v>
      </c>
      <c r="DQ78">
        <v>668.851</v>
      </c>
      <c r="DR78">
        <v>0</v>
      </c>
      <c r="DS78">
        <v>4971</v>
      </c>
      <c r="DT78">
        <v>1968847</v>
      </c>
      <c r="DU78">
        <v>5291</v>
      </c>
      <c r="DV78" s="113">
        <v>1617296</v>
      </c>
      <c r="DW78" s="113">
        <v>37685</v>
      </c>
      <c r="DX78" s="113">
        <v>1654981</v>
      </c>
      <c r="DY78">
        <v>0</v>
      </c>
      <c r="DZ78" s="113">
        <v>1662919</v>
      </c>
      <c r="EA78" s="113">
        <v>1771488</v>
      </c>
      <c r="EB78" s="113">
        <v>156133</v>
      </c>
      <c r="EC78">
        <v>0</v>
      </c>
      <c r="ED78" s="113">
        <v>156133</v>
      </c>
      <c r="EE78">
        <v>0</v>
      </c>
      <c r="EF78">
        <v>1662919</v>
      </c>
      <c r="EG78">
        <v>5295</v>
      </c>
      <c r="EH78">
        <v>117974</v>
      </c>
      <c r="EI78" s="113">
        <v>1764213</v>
      </c>
      <c r="EJ78" s="113">
        <v>1815865</v>
      </c>
    </row>
    <row r="79" spans="1:140" ht="12.75">
      <c r="A79">
        <v>71801</v>
      </c>
      <c r="B79" t="s">
        <v>719</v>
      </c>
      <c r="C79" t="s">
        <v>130</v>
      </c>
      <c r="D79">
        <v>4</v>
      </c>
      <c r="E79">
        <v>1</v>
      </c>
      <c r="F79">
        <v>836.901</v>
      </c>
      <c r="G79">
        <v>0</v>
      </c>
      <c r="H79">
        <v>0</v>
      </c>
      <c r="I79">
        <v>1.003</v>
      </c>
      <c r="J79">
        <v>5.361</v>
      </c>
      <c r="K79">
        <v>0</v>
      </c>
      <c r="L79">
        <v>0</v>
      </c>
      <c r="M79">
        <v>0</v>
      </c>
      <c r="N79">
        <v>0</v>
      </c>
      <c r="O79">
        <v>0</v>
      </c>
      <c r="P79">
        <v>0</v>
      </c>
      <c r="Q79">
        <v>0</v>
      </c>
      <c r="R79">
        <v>19.103</v>
      </c>
      <c r="S79">
        <v>0</v>
      </c>
      <c r="T79">
        <v>435</v>
      </c>
      <c r="U79">
        <v>0</v>
      </c>
      <c r="V79">
        <v>0</v>
      </c>
      <c r="W79">
        <v>0</v>
      </c>
      <c r="X79">
        <v>0</v>
      </c>
      <c r="Y79">
        <v>0.022</v>
      </c>
      <c r="Z79">
        <v>0</v>
      </c>
      <c r="AA79">
        <v>0</v>
      </c>
      <c r="AB79">
        <v>0</v>
      </c>
      <c r="AC79">
        <v>0</v>
      </c>
      <c r="AD79">
        <v>0</v>
      </c>
      <c r="AE79">
        <v>0</v>
      </c>
      <c r="AF79">
        <v>135.787</v>
      </c>
      <c r="AG79">
        <v>135.787</v>
      </c>
      <c r="AH79">
        <v>0</v>
      </c>
      <c r="AI79">
        <v>836.901</v>
      </c>
      <c r="AJ79">
        <v>836.901</v>
      </c>
      <c r="AK79">
        <v>135.787</v>
      </c>
      <c r="AL79">
        <v>6.364</v>
      </c>
      <c r="AM79">
        <v>830.537</v>
      </c>
      <c r="AN79">
        <v>100.831</v>
      </c>
      <c r="AO79">
        <v>13.667</v>
      </c>
      <c r="AP79">
        <v>0</v>
      </c>
      <c r="AQ79">
        <v>0</v>
      </c>
      <c r="AR79">
        <v>0</v>
      </c>
      <c r="AS79" s="113">
        <v>27729</v>
      </c>
      <c r="AT79" s="113">
        <v>6833</v>
      </c>
      <c r="AU79">
        <v>0</v>
      </c>
      <c r="AV79">
        <v>0</v>
      </c>
      <c r="AW79" s="113">
        <v>24630</v>
      </c>
      <c r="AX79">
        <v>0</v>
      </c>
      <c r="AY79" s="113">
        <v>24630</v>
      </c>
      <c r="AZ79">
        <v>0</v>
      </c>
      <c r="BA79">
        <v>0</v>
      </c>
      <c r="BB79">
        <v>0</v>
      </c>
      <c r="BC79">
        <v>0</v>
      </c>
      <c r="BD79">
        <v>0</v>
      </c>
      <c r="BE79">
        <v>0</v>
      </c>
      <c r="BF79" s="113">
        <v>-129206</v>
      </c>
      <c r="BG79">
        <v>0</v>
      </c>
      <c r="BH79">
        <v>0</v>
      </c>
      <c r="BI79">
        <v>0</v>
      </c>
      <c r="BJ79">
        <v>0</v>
      </c>
      <c r="BK79">
        <v>746.686</v>
      </c>
      <c r="BL79">
        <v>3945</v>
      </c>
      <c r="BM79" s="113">
        <v>20587</v>
      </c>
      <c r="BN79">
        <v>0</v>
      </c>
      <c r="BO79" s="113">
        <v>5904958</v>
      </c>
      <c r="BP79">
        <v>1074.71</v>
      </c>
      <c r="BQ79">
        <v>5034</v>
      </c>
      <c r="BR79" s="113">
        <v>5122682</v>
      </c>
      <c r="BS79">
        <v>5173</v>
      </c>
      <c r="BT79" s="113">
        <v>436960</v>
      </c>
      <c r="BU79">
        <v>0</v>
      </c>
      <c r="BV79" s="113">
        <v>129206</v>
      </c>
      <c r="BW79">
        <v>4625.0302734</v>
      </c>
      <c r="BX79">
        <v>4887.3251953</v>
      </c>
      <c r="BY79">
        <v>4887.3251953</v>
      </c>
      <c r="BZ79">
        <v>5931.625</v>
      </c>
      <c r="CA79">
        <v>0.0520361328</v>
      </c>
      <c r="CB79">
        <v>0.0413155273</v>
      </c>
      <c r="CC79">
        <v>21.098</v>
      </c>
      <c r="CD79">
        <v>0.11</v>
      </c>
      <c r="CE79">
        <v>0</v>
      </c>
      <c r="CF79">
        <v>4926434.0326</v>
      </c>
      <c r="CG79">
        <v>124643.01561</v>
      </c>
      <c r="CH79">
        <v>0</v>
      </c>
      <c r="CI79">
        <v>0</v>
      </c>
      <c r="CJ79">
        <v>516051.375</v>
      </c>
      <c r="CK79">
        <v>0</v>
      </c>
      <c r="CL79">
        <v>0</v>
      </c>
      <c r="CM79">
        <v>80543.756388</v>
      </c>
      <c r="CN79">
        <v>125145.42425</v>
      </c>
      <c r="CO79">
        <v>0</v>
      </c>
      <c r="CP79">
        <v>0</v>
      </c>
      <c r="CQ79">
        <v>489.3590625</v>
      </c>
      <c r="CR79" s="113">
        <v>5801036</v>
      </c>
      <c r="CS79">
        <v>0.9731658002</v>
      </c>
      <c r="CT79">
        <v>5618385</v>
      </c>
      <c r="CU79">
        <v>1214.778</v>
      </c>
      <c r="CV79" s="113">
        <v>379084</v>
      </c>
      <c r="CW79" s="113">
        <v>160354</v>
      </c>
      <c r="CX79" s="113">
        <v>539438</v>
      </c>
      <c r="CY79">
        <v>6340473.9629</v>
      </c>
      <c r="CZ79">
        <v>5229</v>
      </c>
      <c r="DA79">
        <v>829.278</v>
      </c>
      <c r="DB79">
        <v>5262</v>
      </c>
      <c r="DC79">
        <v>987.721</v>
      </c>
      <c r="DD79">
        <v>5199</v>
      </c>
      <c r="DE79">
        <v>2304.818</v>
      </c>
      <c r="DF79">
        <v>5092</v>
      </c>
      <c r="DG79">
        <v>1334.117</v>
      </c>
      <c r="DH79">
        <v>5111</v>
      </c>
      <c r="DI79">
        <v>591.372</v>
      </c>
      <c r="DJ79">
        <v>5121</v>
      </c>
      <c r="DK79">
        <v>332.793</v>
      </c>
      <c r="DL79">
        <v>5121</v>
      </c>
      <c r="DM79">
        <v>1346.994</v>
      </c>
      <c r="DN79">
        <v>5150</v>
      </c>
      <c r="DO79">
        <v>1417.459</v>
      </c>
      <c r="DP79">
        <v>5106</v>
      </c>
      <c r="DQ79">
        <v>668.851</v>
      </c>
      <c r="DR79">
        <v>0</v>
      </c>
      <c r="DS79">
        <v>4971</v>
      </c>
      <c r="DT79">
        <v>5559642</v>
      </c>
      <c r="DU79">
        <v>5173</v>
      </c>
      <c r="DV79" s="113">
        <v>6115192</v>
      </c>
      <c r="DW79" s="113">
        <v>145773</v>
      </c>
      <c r="DX79" s="113">
        <v>6260965</v>
      </c>
      <c r="DY79">
        <v>0</v>
      </c>
      <c r="DZ79" s="113">
        <v>6281552</v>
      </c>
      <c r="EA79" s="113">
        <v>6709219</v>
      </c>
      <c r="EB79" s="113">
        <v>480516</v>
      </c>
      <c r="EC79">
        <v>0</v>
      </c>
      <c r="ED79" s="113">
        <v>480516</v>
      </c>
      <c r="EE79">
        <v>0</v>
      </c>
      <c r="EF79">
        <v>6281552</v>
      </c>
      <c r="EG79">
        <v>5171</v>
      </c>
      <c r="EH79">
        <v>358143</v>
      </c>
      <c r="EI79" s="113">
        <v>6698617</v>
      </c>
      <c r="EJ79" s="113">
        <v>6852453</v>
      </c>
    </row>
    <row r="80" spans="1:140" ht="12.75">
      <c r="A80">
        <v>71803</v>
      </c>
      <c r="B80" t="s">
        <v>719</v>
      </c>
      <c r="C80" t="s">
        <v>313</v>
      </c>
      <c r="D80">
        <v>4</v>
      </c>
      <c r="E80">
        <v>1</v>
      </c>
      <c r="F80">
        <v>313.224</v>
      </c>
      <c r="G80">
        <v>0</v>
      </c>
      <c r="H80">
        <v>0</v>
      </c>
      <c r="I80">
        <v>0</v>
      </c>
      <c r="J80">
        <v>0</v>
      </c>
      <c r="K80">
        <v>0</v>
      </c>
      <c r="L80">
        <v>0</v>
      </c>
      <c r="M80">
        <v>0</v>
      </c>
      <c r="N80">
        <v>0</v>
      </c>
      <c r="O80">
        <v>0</v>
      </c>
      <c r="P80">
        <v>0</v>
      </c>
      <c r="Q80">
        <v>7.389</v>
      </c>
      <c r="R80">
        <v>17.902</v>
      </c>
      <c r="S80">
        <v>0</v>
      </c>
      <c r="T80">
        <v>330.3</v>
      </c>
      <c r="U80">
        <v>2.088</v>
      </c>
      <c r="V80">
        <v>0</v>
      </c>
      <c r="W80">
        <v>0</v>
      </c>
      <c r="X80">
        <v>0</v>
      </c>
      <c r="Y80">
        <v>0</v>
      </c>
      <c r="Z80">
        <v>0</v>
      </c>
      <c r="AA80">
        <v>0</v>
      </c>
      <c r="AB80">
        <v>0</v>
      </c>
      <c r="AC80">
        <v>0</v>
      </c>
      <c r="AD80">
        <v>0</v>
      </c>
      <c r="AE80">
        <v>0</v>
      </c>
      <c r="AF80">
        <v>27.684</v>
      </c>
      <c r="AG80">
        <v>27.684</v>
      </c>
      <c r="AH80">
        <v>0</v>
      </c>
      <c r="AI80">
        <v>313.224</v>
      </c>
      <c r="AJ80">
        <v>313.224</v>
      </c>
      <c r="AK80">
        <v>27.684</v>
      </c>
      <c r="AL80">
        <v>0</v>
      </c>
      <c r="AM80">
        <v>305.835</v>
      </c>
      <c r="AN80">
        <v>313.219</v>
      </c>
      <c r="AO80">
        <v>1</v>
      </c>
      <c r="AP80">
        <v>0</v>
      </c>
      <c r="AQ80">
        <v>18</v>
      </c>
      <c r="AR80">
        <v>0</v>
      </c>
      <c r="AS80" s="113">
        <v>86135</v>
      </c>
      <c r="AT80">
        <v>0</v>
      </c>
      <c r="AU80">
        <v>0</v>
      </c>
      <c r="AV80">
        <v>0</v>
      </c>
      <c r="AW80" s="113">
        <v>9218</v>
      </c>
      <c r="AX80">
        <v>0</v>
      </c>
      <c r="AY80" s="113">
        <v>9218</v>
      </c>
      <c r="AZ80">
        <v>0</v>
      </c>
      <c r="BA80">
        <v>0</v>
      </c>
      <c r="BB80">
        <v>0</v>
      </c>
      <c r="BC80">
        <v>0</v>
      </c>
      <c r="BD80">
        <v>0</v>
      </c>
      <c r="BE80">
        <v>0</v>
      </c>
      <c r="BF80" s="113">
        <v>-59409</v>
      </c>
      <c r="BG80">
        <v>0</v>
      </c>
      <c r="BH80">
        <v>0</v>
      </c>
      <c r="BI80">
        <v>0</v>
      </c>
      <c r="BJ80">
        <v>0.418</v>
      </c>
      <c r="BK80">
        <v>310.94</v>
      </c>
      <c r="BL80">
        <v>3945</v>
      </c>
      <c r="BM80" s="113">
        <v>7493</v>
      </c>
      <c r="BN80">
        <v>0</v>
      </c>
      <c r="BO80" s="113">
        <v>2786952</v>
      </c>
      <c r="BP80">
        <v>498.707</v>
      </c>
      <c r="BQ80">
        <v>5114</v>
      </c>
      <c r="BR80" s="113">
        <v>2455308</v>
      </c>
      <c r="BS80">
        <v>5249</v>
      </c>
      <c r="BT80" s="113">
        <v>162417</v>
      </c>
      <c r="BU80">
        <v>0</v>
      </c>
      <c r="BV80" s="113">
        <v>59409</v>
      </c>
      <c r="BW80">
        <v>4625.0302734</v>
      </c>
      <c r="BX80">
        <v>4887.3251953</v>
      </c>
      <c r="BY80">
        <v>4887.3251953</v>
      </c>
      <c r="BZ80">
        <v>5931.625</v>
      </c>
      <c r="CA80">
        <v>0.0520361328</v>
      </c>
      <c r="CB80">
        <v>0.0413155273</v>
      </c>
      <c r="CC80">
        <v>0</v>
      </c>
      <c r="CD80">
        <v>0</v>
      </c>
      <c r="CE80">
        <v>0</v>
      </c>
      <c r="CF80">
        <v>1814098.5319</v>
      </c>
      <c r="CG80">
        <v>116806.74583</v>
      </c>
      <c r="CH80">
        <v>59190</v>
      </c>
      <c r="CI80">
        <v>0</v>
      </c>
      <c r="CJ80">
        <v>391843.1475</v>
      </c>
      <c r="CK80">
        <v>29848.41153</v>
      </c>
      <c r="CL80">
        <v>0</v>
      </c>
      <c r="CM80">
        <v>16421.11065</v>
      </c>
      <c r="CN80">
        <v>0</v>
      </c>
      <c r="CO80">
        <v>0</v>
      </c>
      <c r="CP80">
        <v>0</v>
      </c>
      <c r="CQ80">
        <v>0</v>
      </c>
      <c r="CR80" s="113">
        <v>2514343</v>
      </c>
      <c r="CS80">
        <v>0.9731658002</v>
      </c>
      <c r="CT80">
        <v>2363049</v>
      </c>
      <c r="CU80">
        <v>510.926</v>
      </c>
      <c r="CV80" s="113">
        <v>159440</v>
      </c>
      <c r="CW80" s="113">
        <v>67444</v>
      </c>
      <c r="CX80" s="113">
        <v>226884</v>
      </c>
      <c r="CY80">
        <v>2741226.9474</v>
      </c>
      <c r="CZ80">
        <v>5229</v>
      </c>
      <c r="DA80">
        <v>829.278</v>
      </c>
      <c r="DB80">
        <v>5262</v>
      </c>
      <c r="DC80">
        <v>987.721</v>
      </c>
      <c r="DD80">
        <v>5199</v>
      </c>
      <c r="DE80">
        <v>2304.818</v>
      </c>
      <c r="DF80">
        <v>5092</v>
      </c>
      <c r="DG80">
        <v>1334.117</v>
      </c>
      <c r="DH80">
        <v>5111</v>
      </c>
      <c r="DI80">
        <v>591.372</v>
      </c>
      <c r="DJ80">
        <v>5121</v>
      </c>
      <c r="DK80">
        <v>332.793</v>
      </c>
      <c r="DL80">
        <v>5121</v>
      </c>
      <c r="DM80">
        <v>1346.994</v>
      </c>
      <c r="DN80">
        <v>5150</v>
      </c>
      <c r="DO80">
        <v>1417.459</v>
      </c>
      <c r="DP80">
        <v>5106</v>
      </c>
      <c r="DQ80">
        <v>668.851</v>
      </c>
      <c r="DR80">
        <v>0</v>
      </c>
      <c r="DS80">
        <v>4971</v>
      </c>
      <c r="DT80">
        <v>2617725</v>
      </c>
      <c r="DU80">
        <v>5249</v>
      </c>
      <c r="DV80" s="113">
        <v>2612876</v>
      </c>
      <c r="DW80" s="113">
        <v>61311</v>
      </c>
      <c r="DX80" s="113">
        <v>2674187</v>
      </c>
      <c r="DY80">
        <v>0</v>
      </c>
      <c r="DZ80" s="113">
        <v>2681680</v>
      </c>
      <c r="EA80" s="113">
        <v>2860675</v>
      </c>
      <c r="EB80" s="113">
        <v>167337</v>
      </c>
      <c r="EC80">
        <v>0</v>
      </c>
      <c r="ED80" s="113">
        <v>167337</v>
      </c>
      <c r="EE80">
        <v>0</v>
      </c>
      <c r="EF80">
        <v>2681680</v>
      </c>
      <c r="EG80">
        <v>5249</v>
      </c>
      <c r="EH80">
        <v>107928</v>
      </c>
      <c r="EI80" s="113">
        <v>2849155</v>
      </c>
      <c r="EJ80" s="113">
        <v>2917782</v>
      </c>
    </row>
    <row r="81" spans="1:140" ht="12.75">
      <c r="A81">
        <v>71804</v>
      </c>
      <c r="B81" t="s">
        <v>719</v>
      </c>
      <c r="C81" t="s">
        <v>315</v>
      </c>
      <c r="D81">
        <v>4</v>
      </c>
      <c r="E81">
        <v>1</v>
      </c>
      <c r="F81">
        <v>369.165</v>
      </c>
      <c r="G81">
        <v>0.196</v>
      </c>
      <c r="H81">
        <v>0</v>
      </c>
      <c r="I81">
        <v>0.101</v>
      </c>
      <c r="J81">
        <v>7.501</v>
      </c>
      <c r="K81">
        <v>0</v>
      </c>
      <c r="L81">
        <v>0</v>
      </c>
      <c r="M81">
        <v>0</v>
      </c>
      <c r="N81">
        <v>0</v>
      </c>
      <c r="O81">
        <v>0</v>
      </c>
      <c r="P81">
        <v>0</v>
      </c>
      <c r="Q81">
        <v>20.374</v>
      </c>
      <c r="R81">
        <v>11.694</v>
      </c>
      <c r="S81">
        <v>2</v>
      </c>
      <c r="T81">
        <v>319</v>
      </c>
      <c r="U81">
        <v>2.701</v>
      </c>
      <c r="V81">
        <v>0</v>
      </c>
      <c r="W81">
        <v>0</v>
      </c>
      <c r="X81">
        <v>0</v>
      </c>
      <c r="Y81">
        <v>0</v>
      </c>
      <c r="Z81">
        <v>0</v>
      </c>
      <c r="AA81">
        <v>0</v>
      </c>
      <c r="AB81">
        <v>0</v>
      </c>
      <c r="AC81">
        <v>0</v>
      </c>
      <c r="AD81">
        <v>0</v>
      </c>
      <c r="AE81">
        <v>0</v>
      </c>
      <c r="AF81">
        <v>17.538</v>
      </c>
      <c r="AG81">
        <v>17.538</v>
      </c>
      <c r="AH81">
        <v>0</v>
      </c>
      <c r="AI81">
        <v>369.165</v>
      </c>
      <c r="AJ81">
        <v>369.165</v>
      </c>
      <c r="AK81">
        <v>17.538</v>
      </c>
      <c r="AL81">
        <v>7.798</v>
      </c>
      <c r="AM81">
        <v>340.993</v>
      </c>
      <c r="AN81">
        <v>369.162</v>
      </c>
      <c r="AO81">
        <v>11.333</v>
      </c>
      <c r="AP81">
        <v>0</v>
      </c>
      <c r="AQ81">
        <v>0</v>
      </c>
      <c r="AR81">
        <v>0</v>
      </c>
      <c r="AS81" s="113">
        <v>101520</v>
      </c>
      <c r="AT81" s="113">
        <v>5667</v>
      </c>
      <c r="AU81">
        <v>0</v>
      </c>
      <c r="AV81">
        <v>0</v>
      </c>
      <c r="AW81" s="113">
        <v>10865</v>
      </c>
      <c r="AX81">
        <v>0</v>
      </c>
      <c r="AY81" s="113">
        <v>10865</v>
      </c>
      <c r="AZ81">
        <v>0</v>
      </c>
      <c r="BA81">
        <v>0</v>
      </c>
      <c r="BB81">
        <v>0</v>
      </c>
      <c r="BC81">
        <v>0</v>
      </c>
      <c r="BD81">
        <v>0</v>
      </c>
      <c r="BE81">
        <v>0</v>
      </c>
      <c r="BF81" s="113">
        <v>-76365</v>
      </c>
      <c r="BG81">
        <v>0</v>
      </c>
      <c r="BH81">
        <v>0</v>
      </c>
      <c r="BI81">
        <v>0</v>
      </c>
      <c r="BJ81">
        <v>0</v>
      </c>
      <c r="BK81">
        <v>384.588</v>
      </c>
      <c r="BL81">
        <v>3945</v>
      </c>
      <c r="BM81" s="113">
        <v>14655</v>
      </c>
      <c r="BN81">
        <v>0</v>
      </c>
      <c r="BO81" s="113">
        <v>3563431</v>
      </c>
      <c r="BP81">
        <v>636.056</v>
      </c>
      <c r="BQ81">
        <v>5158</v>
      </c>
      <c r="BR81" s="113">
        <v>3128841</v>
      </c>
      <c r="BS81">
        <v>5301</v>
      </c>
      <c r="BT81" s="113">
        <v>242918</v>
      </c>
      <c r="BU81">
        <v>0</v>
      </c>
      <c r="BV81" s="113">
        <v>76365</v>
      </c>
      <c r="BW81">
        <v>4625.0302734</v>
      </c>
      <c r="BX81">
        <v>4887.3251953</v>
      </c>
      <c r="BY81">
        <v>4887.3251953</v>
      </c>
      <c r="BZ81">
        <v>5931.625</v>
      </c>
      <c r="CA81">
        <v>0.0520361328</v>
      </c>
      <c r="CB81">
        <v>0.0413155273</v>
      </c>
      <c r="CC81">
        <v>23.988</v>
      </c>
      <c r="CD81">
        <v>0</v>
      </c>
      <c r="CE81">
        <v>0</v>
      </c>
      <c r="CF81">
        <v>2022642.6036</v>
      </c>
      <c r="CG81">
        <v>76300.865025</v>
      </c>
      <c r="CH81">
        <v>163149</v>
      </c>
      <c r="CI81">
        <v>1423.59</v>
      </c>
      <c r="CJ81">
        <v>378437.675</v>
      </c>
      <c r="CK81">
        <v>38611.379091</v>
      </c>
      <c r="CL81">
        <v>0</v>
      </c>
      <c r="CM81">
        <v>10402.883925</v>
      </c>
      <c r="CN81">
        <v>142287.8205</v>
      </c>
      <c r="CO81">
        <v>0</v>
      </c>
      <c r="CP81">
        <v>0</v>
      </c>
      <c r="CQ81">
        <v>0</v>
      </c>
      <c r="CR81" s="113">
        <v>2934776</v>
      </c>
      <c r="CS81">
        <v>0.9731658002</v>
      </c>
      <c r="CT81">
        <v>2757228</v>
      </c>
      <c r="CU81">
        <v>596.154</v>
      </c>
      <c r="CV81" s="113">
        <v>186036</v>
      </c>
      <c r="CW81" s="113">
        <v>78694</v>
      </c>
      <c r="CX81" s="113">
        <v>264730</v>
      </c>
      <c r="CY81">
        <v>3199505.8172</v>
      </c>
      <c r="CZ81">
        <v>5229</v>
      </c>
      <c r="DA81">
        <v>829.278</v>
      </c>
      <c r="DB81">
        <v>5262</v>
      </c>
      <c r="DC81">
        <v>987.721</v>
      </c>
      <c r="DD81">
        <v>5199</v>
      </c>
      <c r="DE81">
        <v>2304.818</v>
      </c>
      <c r="DF81">
        <v>5092</v>
      </c>
      <c r="DG81">
        <v>1334.117</v>
      </c>
      <c r="DH81">
        <v>5111</v>
      </c>
      <c r="DI81">
        <v>591.372</v>
      </c>
      <c r="DJ81">
        <v>5121</v>
      </c>
      <c r="DK81">
        <v>332.793</v>
      </c>
      <c r="DL81">
        <v>5121</v>
      </c>
      <c r="DM81">
        <v>1346.994</v>
      </c>
      <c r="DN81">
        <v>5150</v>
      </c>
      <c r="DO81">
        <v>1417.459</v>
      </c>
      <c r="DP81">
        <v>5106</v>
      </c>
      <c r="DQ81">
        <v>668.851</v>
      </c>
      <c r="DR81">
        <v>0</v>
      </c>
      <c r="DS81">
        <v>4971</v>
      </c>
      <c r="DT81">
        <v>3371759</v>
      </c>
      <c r="DU81">
        <v>5301</v>
      </c>
      <c r="DV81" s="113">
        <v>3074962</v>
      </c>
      <c r="DW81" s="113">
        <v>71538</v>
      </c>
      <c r="DX81" s="113">
        <v>3146500</v>
      </c>
      <c r="DY81">
        <v>0</v>
      </c>
      <c r="DZ81" s="113">
        <v>3161155</v>
      </c>
      <c r="EA81" s="113">
        <v>3368866</v>
      </c>
      <c r="EB81" s="113">
        <v>226379</v>
      </c>
      <c r="EC81">
        <v>0</v>
      </c>
      <c r="ED81" s="113">
        <v>226379</v>
      </c>
      <c r="EE81">
        <v>0</v>
      </c>
      <c r="EF81">
        <v>3161155</v>
      </c>
      <c r="EG81">
        <v>5303</v>
      </c>
      <c r="EH81">
        <v>155681</v>
      </c>
      <c r="EI81" s="113">
        <v>3355187</v>
      </c>
      <c r="EJ81" s="113">
        <v>3442416</v>
      </c>
    </row>
    <row r="82" spans="1:140" ht="12.75">
      <c r="A82">
        <v>71806</v>
      </c>
      <c r="B82" t="s">
        <v>719</v>
      </c>
      <c r="C82" t="s">
        <v>317</v>
      </c>
      <c r="D82">
        <v>4</v>
      </c>
      <c r="E82">
        <v>1</v>
      </c>
      <c r="F82">
        <v>1138.734</v>
      </c>
      <c r="G82">
        <v>0</v>
      </c>
      <c r="H82">
        <v>0</v>
      </c>
      <c r="I82">
        <v>0.292</v>
      </c>
      <c r="J82">
        <v>4.32</v>
      </c>
      <c r="K82">
        <v>0</v>
      </c>
      <c r="L82">
        <v>0</v>
      </c>
      <c r="M82">
        <v>0</v>
      </c>
      <c r="N82">
        <v>0</v>
      </c>
      <c r="O82">
        <v>0</v>
      </c>
      <c r="P82">
        <v>0</v>
      </c>
      <c r="Q82">
        <v>5.521</v>
      </c>
      <c r="R82">
        <v>14.472</v>
      </c>
      <c r="S82">
        <v>56.937</v>
      </c>
      <c r="T82">
        <v>684</v>
      </c>
      <c r="U82">
        <v>0</v>
      </c>
      <c r="V82">
        <v>0</v>
      </c>
      <c r="W82">
        <v>0</v>
      </c>
      <c r="X82">
        <v>0</v>
      </c>
      <c r="Y82">
        <v>0</v>
      </c>
      <c r="Z82">
        <v>0</v>
      </c>
      <c r="AA82">
        <v>0</v>
      </c>
      <c r="AB82">
        <v>0</v>
      </c>
      <c r="AC82">
        <v>0</v>
      </c>
      <c r="AD82">
        <v>0</v>
      </c>
      <c r="AE82">
        <v>0</v>
      </c>
      <c r="AF82">
        <v>110.119</v>
      </c>
      <c r="AG82">
        <v>110.119</v>
      </c>
      <c r="AH82">
        <v>0</v>
      </c>
      <c r="AI82">
        <v>1138.734</v>
      </c>
      <c r="AJ82">
        <v>1138.734</v>
      </c>
      <c r="AK82">
        <v>110.119</v>
      </c>
      <c r="AL82">
        <v>4.612</v>
      </c>
      <c r="AM82">
        <v>1128.601</v>
      </c>
      <c r="AN82">
        <v>191.51</v>
      </c>
      <c r="AO82">
        <v>9.333</v>
      </c>
      <c r="AP82">
        <v>0</v>
      </c>
      <c r="AQ82">
        <v>0</v>
      </c>
      <c r="AR82">
        <v>0</v>
      </c>
      <c r="AS82" s="113">
        <v>52665</v>
      </c>
      <c r="AT82" s="113">
        <v>4667</v>
      </c>
      <c r="AU82">
        <v>0</v>
      </c>
      <c r="AV82">
        <v>0</v>
      </c>
      <c r="AW82" s="113">
        <v>33513</v>
      </c>
      <c r="AX82">
        <v>0</v>
      </c>
      <c r="AY82" s="113">
        <v>33513</v>
      </c>
      <c r="AZ82">
        <v>0</v>
      </c>
      <c r="BA82">
        <v>0</v>
      </c>
      <c r="BB82">
        <v>0</v>
      </c>
      <c r="BC82">
        <v>0</v>
      </c>
      <c r="BD82">
        <v>0</v>
      </c>
      <c r="BE82">
        <v>0</v>
      </c>
      <c r="BF82" s="113">
        <v>-167890</v>
      </c>
      <c r="BG82">
        <v>0</v>
      </c>
      <c r="BH82">
        <v>0</v>
      </c>
      <c r="BI82">
        <v>0</v>
      </c>
      <c r="BJ82">
        <v>0</v>
      </c>
      <c r="BK82">
        <v>995.217</v>
      </c>
      <c r="BL82">
        <v>3945</v>
      </c>
      <c r="BM82" s="113">
        <v>19021</v>
      </c>
      <c r="BN82">
        <v>0</v>
      </c>
      <c r="BO82" s="113">
        <v>7822815</v>
      </c>
      <c r="BP82">
        <v>1399.974</v>
      </c>
      <c r="BQ82">
        <v>5101</v>
      </c>
      <c r="BR82" s="113">
        <v>6683617</v>
      </c>
      <c r="BS82">
        <v>5235</v>
      </c>
      <c r="BT82" s="113">
        <v>644668</v>
      </c>
      <c r="BU82">
        <v>0</v>
      </c>
      <c r="BV82" s="113">
        <v>167890</v>
      </c>
      <c r="BW82">
        <v>4625.0302734</v>
      </c>
      <c r="BX82">
        <v>4887.3251953</v>
      </c>
      <c r="BY82">
        <v>4887.3251953</v>
      </c>
      <c r="BZ82">
        <v>5931.625</v>
      </c>
      <c r="CA82">
        <v>0.0520361328</v>
      </c>
      <c r="CB82">
        <v>0.0413155273</v>
      </c>
      <c r="CC82">
        <v>14.42</v>
      </c>
      <c r="CD82">
        <v>0</v>
      </c>
      <c r="CE82">
        <v>0</v>
      </c>
      <c r="CF82">
        <v>6694437.9066</v>
      </c>
      <c r="CG82">
        <v>94426.7247</v>
      </c>
      <c r="CH82">
        <v>44210</v>
      </c>
      <c r="CI82">
        <v>40527.258377</v>
      </c>
      <c r="CJ82">
        <v>811446.3</v>
      </c>
      <c r="CK82">
        <v>0</v>
      </c>
      <c r="CL82">
        <v>0</v>
      </c>
      <c r="CM82">
        <v>65318.461338</v>
      </c>
      <c r="CN82">
        <v>85534.0325</v>
      </c>
      <c r="CO82">
        <v>0</v>
      </c>
      <c r="CP82">
        <v>0</v>
      </c>
      <c r="CQ82">
        <v>0</v>
      </c>
      <c r="CR82" s="113">
        <v>7888566</v>
      </c>
      <c r="CS82">
        <v>0.9731658002</v>
      </c>
      <c r="CT82">
        <v>7625631</v>
      </c>
      <c r="CU82">
        <v>1648.774</v>
      </c>
      <c r="CV82" s="113">
        <v>514518</v>
      </c>
      <c r="CW82" s="113">
        <v>217643</v>
      </c>
      <c r="CX82" s="113">
        <v>732161</v>
      </c>
      <c r="CY82">
        <v>8620726.6835</v>
      </c>
      <c r="CZ82">
        <v>5229</v>
      </c>
      <c r="DA82">
        <v>829.278</v>
      </c>
      <c r="DB82">
        <v>5262</v>
      </c>
      <c r="DC82">
        <v>987.721</v>
      </c>
      <c r="DD82">
        <v>5199</v>
      </c>
      <c r="DE82">
        <v>2304.818</v>
      </c>
      <c r="DF82">
        <v>5092</v>
      </c>
      <c r="DG82">
        <v>1334.117</v>
      </c>
      <c r="DH82">
        <v>5111</v>
      </c>
      <c r="DI82">
        <v>591.372</v>
      </c>
      <c r="DJ82">
        <v>5121</v>
      </c>
      <c r="DK82">
        <v>332.793</v>
      </c>
      <c r="DL82">
        <v>5121</v>
      </c>
      <c r="DM82">
        <v>1346.994</v>
      </c>
      <c r="DN82">
        <v>5150</v>
      </c>
      <c r="DO82">
        <v>1417.459</v>
      </c>
      <c r="DP82">
        <v>5106</v>
      </c>
      <c r="DQ82">
        <v>668.851</v>
      </c>
      <c r="DR82">
        <v>0</v>
      </c>
      <c r="DS82">
        <v>4971</v>
      </c>
      <c r="DT82">
        <v>7328285</v>
      </c>
      <c r="DU82">
        <v>5235</v>
      </c>
      <c r="DV82" s="113">
        <v>8410396</v>
      </c>
      <c r="DW82" s="113">
        <v>197853</v>
      </c>
      <c r="DX82" s="113">
        <v>8608249</v>
      </c>
      <c r="DY82">
        <v>0</v>
      </c>
      <c r="DZ82" s="113">
        <v>8627270</v>
      </c>
      <c r="EA82" s="113">
        <v>9208403</v>
      </c>
      <c r="EB82" s="113">
        <v>738704</v>
      </c>
      <c r="EC82">
        <v>0</v>
      </c>
      <c r="ED82" s="113">
        <v>738704</v>
      </c>
      <c r="EE82">
        <v>0</v>
      </c>
      <c r="EF82">
        <v>8627270</v>
      </c>
      <c r="EG82">
        <v>5233</v>
      </c>
      <c r="EH82">
        <v>575481</v>
      </c>
      <c r="EI82" s="113">
        <v>9196208</v>
      </c>
      <c r="EJ82" s="113">
        <v>9397611</v>
      </c>
    </row>
    <row r="83" spans="1:140" ht="12.75">
      <c r="A83">
        <v>71807</v>
      </c>
      <c r="B83" t="s">
        <v>719</v>
      </c>
      <c r="C83" t="s">
        <v>533</v>
      </c>
      <c r="D83">
        <v>4</v>
      </c>
      <c r="E83">
        <v>1</v>
      </c>
      <c r="F83">
        <v>164.547</v>
      </c>
      <c r="G83">
        <v>0</v>
      </c>
      <c r="H83">
        <v>0</v>
      </c>
      <c r="I83">
        <v>0.418</v>
      </c>
      <c r="J83">
        <v>3.727</v>
      </c>
      <c r="K83">
        <v>0</v>
      </c>
      <c r="L83">
        <v>0</v>
      </c>
      <c r="M83">
        <v>0</v>
      </c>
      <c r="N83">
        <v>0</v>
      </c>
      <c r="O83">
        <v>0</v>
      </c>
      <c r="P83">
        <v>0</v>
      </c>
      <c r="Q83">
        <v>0</v>
      </c>
      <c r="R83">
        <v>0</v>
      </c>
      <c r="S83">
        <v>0</v>
      </c>
      <c r="T83">
        <v>140.8</v>
      </c>
      <c r="U83">
        <v>0</v>
      </c>
      <c r="V83">
        <v>0</v>
      </c>
      <c r="W83">
        <v>0</v>
      </c>
      <c r="X83">
        <v>0</v>
      </c>
      <c r="Y83">
        <v>0</v>
      </c>
      <c r="Z83">
        <v>0</v>
      </c>
      <c r="AA83">
        <v>0</v>
      </c>
      <c r="AB83">
        <v>0</v>
      </c>
      <c r="AC83">
        <v>0</v>
      </c>
      <c r="AD83">
        <v>0</v>
      </c>
      <c r="AE83">
        <v>0</v>
      </c>
      <c r="AF83">
        <v>125.94</v>
      </c>
      <c r="AG83">
        <v>133.664</v>
      </c>
      <c r="AH83">
        <v>0</v>
      </c>
      <c r="AI83">
        <v>164.547</v>
      </c>
      <c r="AJ83">
        <v>164.547</v>
      </c>
      <c r="AK83">
        <v>125.94</v>
      </c>
      <c r="AL83">
        <v>4.145</v>
      </c>
      <c r="AM83">
        <v>160.402</v>
      </c>
      <c r="AN83">
        <v>0</v>
      </c>
      <c r="AO83">
        <v>4</v>
      </c>
      <c r="AP83">
        <v>2</v>
      </c>
      <c r="AQ83">
        <v>11</v>
      </c>
      <c r="AR83">
        <v>0</v>
      </c>
      <c r="AS83">
        <v>0</v>
      </c>
      <c r="AT83">
        <v>0</v>
      </c>
      <c r="AU83">
        <v>0</v>
      </c>
      <c r="AV83">
        <v>0</v>
      </c>
      <c r="AW83" s="113">
        <v>4843</v>
      </c>
      <c r="AX83">
        <v>0</v>
      </c>
      <c r="AY83" s="113">
        <v>4843</v>
      </c>
      <c r="AZ83">
        <v>0</v>
      </c>
      <c r="BA83">
        <v>0</v>
      </c>
      <c r="BB83">
        <v>0</v>
      </c>
      <c r="BC83">
        <v>0</v>
      </c>
      <c r="BD83">
        <v>0</v>
      </c>
      <c r="BE83">
        <v>0</v>
      </c>
      <c r="BF83" s="113">
        <v>-24605</v>
      </c>
      <c r="BG83">
        <v>0</v>
      </c>
      <c r="BH83">
        <v>0</v>
      </c>
      <c r="BI83">
        <v>0</v>
      </c>
      <c r="BJ83">
        <v>0</v>
      </c>
      <c r="BK83">
        <v>123.939</v>
      </c>
      <c r="BL83">
        <v>3945</v>
      </c>
      <c r="BM83" s="113">
        <v>3806</v>
      </c>
      <c r="BN83">
        <v>0</v>
      </c>
      <c r="BO83" s="113">
        <v>1135425</v>
      </c>
      <c r="BP83">
        <v>208.866</v>
      </c>
      <c r="BQ83">
        <v>4971</v>
      </c>
      <c r="BR83" s="113">
        <v>992718</v>
      </c>
      <c r="BS83">
        <v>5109</v>
      </c>
      <c r="BT83" s="113">
        <v>74425</v>
      </c>
      <c r="BU83">
        <v>0</v>
      </c>
      <c r="BV83" s="113">
        <v>24605</v>
      </c>
      <c r="BW83">
        <v>4625.0302734</v>
      </c>
      <c r="BX83">
        <v>4887.3251953</v>
      </c>
      <c r="BY83">
        <v>4887.3251953</v>
      </c>
      <c r="BZ83">
        <v>5931.625</v>
      </c>
      <c r="CA83">
        <v>0.0520361328</v>
      </c>
      <c r="CB83">
        <v>0.0413155273</v>
      </c>
      <c r="CC83">
        <v>13.271</v>
      </c>
      <c r="CD83">
        <v>0</v>
      </c>
      <c r="CE83">
        <v>0</v>
      </c>
      <c r="CF83">
        <v>951444.51325</v>
      </c>
      <c r="CG83">
        <v>0</v>
      </c>
      <c r="CH83">
        <v>0</v>
      </c>
      <c r="CI83">
        <v>0</v>
      </c>
      <c r="CJ83">
        <v>167034.56</v>
      </c>
      <c r="CK83">
        <v>0</v>
      </c>
      <c r="CL83">
        <v>0</v>
      </c>
      <c r="CM83">
        <v>74702.88525</v>
      </c>
      <c r="CN83">
        <v>78718.595375</v>
      </c>
      <c r="CO83">
        <v>0</v>
      </c>
      <c r="CP83">
        <v>0</v>
      </c>
      <c r="CQ83">
        <v>0</v>
      </c>
      <c r="CR83" s="113">
        <v>1271901</v>
      </c>
      <c r="CS83">
        <v>0.9731658002</v>
      </c>
      <c r="CT83">
        <v>1237770</v>
      </c>
      <c r="CU83">
        <v>267.624</v>
      </c>
      <c r="CV83" s="113">
        <v>83515</v>
      </c>
      <c r="CW83" s="113">
        <v>35327</v>
      </c>
      <c r="CX83" s="113">
        <v>118842</v>
      </c>
      <c r="CY83">
        <v>1390742.5539</v>
      </c>
      <c r="CZ83">
        <v>5229</v>
      </c>
      <c r="DA83">
        <v>829.278</v>
      </c>
      <c r="DB83">
        <v>5262</v>
      </c>
      <c r="DC83">
        <v>987.721</v>
      </c>
      <c r="DD83">
        <v>5199</v>
      </c>
      <c r="DE83">
        <v>2304.818</v>
      </c>
      <c r="DF83">
        <v>5092</v>
      </c>
      <c r="DG83">
        <v>1334.117</v>
      </c>
      <c r="DH83">
        <v>5111</v>
      </c>
      <c r="DI83">
        <v>591.372</v>
      </c>
      <c r="DJ83">
        <v>5121</v>
      </c>
      <c r="DK83">
        <v>332.793</v>
      </c>
      <c r="DL83">
        <v>5121</v>
      </c>
      <c r="DM83">
        <v>1346.994</v>
      </c>
      <c r="DN83">
        <v>5150</v>
      </c>
      <c r="DO83">
        <v>1417.459</v>
      </c>
      <c r="DP83">
        <v>5106</v>
      </c>
      <c r="DQ83">
        <v>668.851</v>
      </c>
      <c r="DR83">
        <v>0</v>
      </c>
      <c r="DS83">
        <v>4971</v>
      </c>
      <c r="DT83">
        <v>1067143</v>
      </c>
      <c r="DU83">
        <v>5109</v>
      </c>
      <c r="DV83" s="113">
        <v>1330359</v>
      </c>
      <c r="DW83" s="113">
        <v>32115</v>
      </c>
      <c r="DX83" s="113">
        <v>1362474</v>
      </c>
      <c r="DY83">
        <v>0</v>
      </c>
      <c r="DZ83" s="113">
        <v>1366280</v>
      </c>
      <c r="EA83" s="113">
        <v>1460959</v>
      </c>
      <c r="EB83" s="113">
        <v>94379</v>
      </c>
      <c r="EC83">
        <v>0</v>
      </c>
      <c r="ED83" s="113">
        <v>94379</v>
      </c>
      <c r="EE83">
        <v>0</v>
      </c>
      <c r="EF83">
        <v>1366280</v>
      </c>
      <c r="EG83">
        <v>5105</v>
      </c>
      <c r="EH83">
        <v>69774</v>
      </c>
      <c r="EI83" s="113">
        <v>1460517</v>
      </c>
      <c r="EJ83" s="113">
        <v>1489964</v>
      </c>
    </row>
    <row r="84" spans="1:140" ht="12.75">
      <c r="A84">
        <v>71809</v>
      </c>
      <c r="B84" t="s">
        <v>719</v>
      </c>
      <c r="C84" t="s">
        <v>641</v>
      </c>
      <c r="D84">
        <v>4</v>
      </c>
      <c r="E84">
        <v>1</v>
      </c>
      <c r="F84">
        <v>109.075</v>
      </c>
      <c r="G84">
        <v>0</v>
      </c>
      <c r="H84">
        <v>0</v>
      </c>
      <c r="I84">
        <v>0.085</v>
      </c>
      <c r="J84">
        <v>0.684</v>
      </c>
      <c r="K84">
        <v>0</v>
      </c>
      <c r="L84">
        <v>0</v>
      </c>
      <c r="M84">
        <v>0</v>
      </c>
      <c r="N84">
        <v>0</v>
      </c>
      <c r="O84">
        <v>0</v>
      </c>
      <c r="P84">
        <v>0</v>
      </c>
      <c r="Q84">
        <v>0</v>
      </c>
      <c r="R84">
        <v>2.402</v>
      </c>
      <c r="S84">
        <v>0</v>
      </c>
      <c r="T84">
        <v>81.5</v>
      </c>
      <c r="U84">
        <v>0</v>
      </c>
      <c r="V84">
        <v>0</v>
      </c>
      <c r="W84">
        <v>0</v>
      </c>
      <c r="X84">
        <v>0</v>
      </c>
      <c r="Y84">
        <v>0</v>
      </c>
      <c r="Z84">
        <v>0</v>
      </c>
      <c r="AA84">
        <v>0</v>
      </c>
      <c r="AB84">
        <v>0</v>
      </c>
      <c r="AC84">
        <v>0</v>
      </c>
      <c r="AD84">
        <v>0</v>
      </c>
      <c r="AE84">
        <v>0</v>
      </c>
      <c r="AF84">
        <v>52.165</v>
      </c>
      <c r="AG84">
        <v>52.165</v>
      </c>
      <c r="AH84">
        <v>0</v>
      </c>
      <c r="AI84">
        <v>109.075</v>
      </c>
      <c r="AJ84">
        <v>109.075</v>
      </c>
      <c r="AK84">
        <v>52.165</v>
      </c>
      <c r="AL84">
        <v>0.769</v>
      </c>
      <c r="AM84">
        <v>108.306</v>
      </c>
      <c r="AN84">
        <v>0</v>
      </c>
      <c r="AO84">
        <v>5.667</v>
      </c>
      <c r="AP84">
        <v>0</v>
      </c>
      <c r="AQ84">
        <v>0</v>
      </c>
      <c r="AR84" s="113">
        <v>50000</v>
      </c>
      <c r="AS84">
        <v>0</v>
      </c>
      <c r="AT84" s="113">
        <v>2833</v>
      </c>
      <c r="AU84">
        <v>0</v>
      </c>
      <c r="AV84">
        <v>0</v>
      </c>
      <c r="AW84" s="113">
        <v>3210</v>
      </c>
      <c r="AX84">
        <v>0</v>
      </c>
      <c r="AY84" s="113">
        <v>3210</v>
      </c>
      <c r="AZ84">
        <v>0</v>
      </c>
      <c r="BA84">
        <v>0</v>
      </c>
      <c r="BB84">
        <v>0</v>
      </c>
      <c r="BC84">
        <v>0</v>
      </c>
      <c r="BD84">
        <v>0</v>
      </c>
      <c r="BE84">
        <v>0</v>
      </c>
      <c r="BF84">
        <v>0</v>
      </c>
      <c r="BG84">
        <v>0</v>
      </c>
      <c r="BH84">
        <v>0</v>
      </c>
      <c r="BI84">
        <v>0</v>
      </c>
      <c r="BJ84">
        <v>0</v>
      </c>
      <c r="BK84">
        <v>0</v>
      </c>
      <c r="BL84">
        <v>3945</v>
      </c>
      <c r="BM84">
        <v>0</v>
      </c>
      <c r="BN84">
        <v>0</v>
      </c>
      <c r="BO84">
        <v>0</v>
      </c>
      <c r="BP84">
        <v>0</v>
      </c>
      <c r="BQ84">
        <v>0</v>
      </c>
      <c r="BR84">
        <v>0</v>
      </c>
      <c r="BS84">
        <v>0</v>
      </c>
      <c r="BT84">
        <v>0</v>
      </c>
      <c r="BU84">
        <v>0</v>
      </c>
      <c r="BV84">
        <v>0</v>
      </c>
      <c r="BW84">
        <v>4625.0302734</v>
      </c>
      <c r="BX84">
        <v>4887.3251953</v>
      </c>
      <c r="BY84">
        <v>4887.3251953</v>
      </c>
      <c r="BZ84">
        <v>5931.625</v>
      </c>
      <c r="CA84">
        <v>0.0520361328</v>
      </c>
      <c r="CB84">
        <v>0.0413155273</v>
      </c>
      <c r="CC84">
        <v>2.477</v>
      </c>
      <c r="CD84">
        <v>0</v>
      </c>
      <c r="CE84">
        <v>0</v>
      </c>
      <c r="CF84">
        <v>642430.57725</v>
      </c>
      <c r="CG84">
        <v>15672.539575</v>
      </c>
      <c r="CH84">
        <v>0</v>
      </c>
      <c r="CI84">
        <v>0</v>
      </c>
      <c r="CJ84">
        <v>96685.4875</v>
      </c>
      <c r="CK84">
        <v>0</v>
      </c>
      <c r="CL84">
        <v>0</v>
      </c>
      <c r="CM84">
        <v>30942.321813</v>
      </c>
      <c r="CN84">
        <v>14692.635125</v>
      </c>
      <c r="CO84">
        <v>0</v>
      </c>
      <c r="CP84">
        <v>0</v>
      </c>
      <c r="CQ84">
        <v>0</v>
      </c>
      <c r="CR84" s="113">
        <v>800424</v>
      </c>
      <c r="CS84">
        <v>0.9731658002</v>
      </c>
      <c r="CT84">
        <v>778945</v>
      </c>
      <c r="CU84">
        <v>168.419</v>
      </c>
      <c r="CV84" s="113">
        <v>52557</v>
      </c>
      <c r="CW84" s="113">
        <v>22232</v>
      </c>
      <c r="CX84" s="113">
        <v>74789</v>
      </c>
      <c r="CY84">
        <v>875212.56126</v>
      </c>
      <c r="CZ84">
        <v>5229</v>
      </c>
      <c r="DA84">
        <v>829.278</v>
      </c>
      <c r="DB84">
        <v>5262</v>
      </c>
      <c r="DC84">
        <v>987.721</v>
      </c>
      <c r="DD84">
        <v>5199</v>
      </c>
      <c r="DE84">
        <v>2304.818</v>
      </c>
      <c r="DF84">
        <v>5092</v>
      </c>
      <c r="DG84">
        <v>1334.117</v>
      </c>
      <c r="DH84">
        <v>5111</v>
      </c>
      <c r="DI84">
        <v>591.372</v>
      </c>
      <c r="DJ84">
        <v>5121</v>
      </c>
      <c r="DK84">
        <v>332.793</v>
      </c>
      <c r="DL84">
        <v>5121</v>
      </c>
      <c r="DM84">
        <v>1346.994</v>
      </c>
      <c r="DN84">
        <v>5150</v>
      </c>
      <c r="DO84">
        <v>1417.459</v>
      </c>
      <c r="DP84">
        <v>5106</v>
      </c>
      <c r="DQ84">
        <v>668.851</v>
      </c>
      <c r="DR84">
        <v>0</v>
      </c>
      <c r="DS84">
        <v>4971</v>
      </c>
      <c r="DT84">
        <v>0</v>
      </c>
      <c r="DU84">
        <v>5091</v>
      </c>
      <c r="DV84" s="113">
        <v>837211</v>
      </c>
      <c r="DW84" s="113">
        <v>20210</v>
      </c>
      <c r="DX84" s="113">
        <v>857421</v>
      </c>
      <c r="DY84">
        <v>0</v>
      </c>
      <c r="DZ84" s="113">
        <v>907421</v>
      </c>
      <c r="EA84" s="113">
        <v>916368</v>
      </c>
      <c r="EB84" s="113">
        <v>106997</v>
      </c>
      <c r="EC84">
        <v>0</v>
      </c>
      <c r="ED84" s="113">
        <v>106997</v>
      </c>
      <c r="EE84">
        <v>0</v>
      </c>
      <c r="EF84">
        <v>907421</v>
      </c>
      <c r="EG84">
        <v>5388</v>
      </c>
      <c r="EH84">
        <v>109830</v>
      </c>
      <c r="EI84" s="113">
        <v>985043</v>
      </c>
      <c r="EJ84" s="113">
        <v>988253</v>
      </c>
    </row>
    <row r="85" spans="1:140" ht="12.75">
      <c r="A85">
        <v>72801</v>
      </c>
      <c r="B85" t="s">
        <v>719</v>
      </c>
      <c r="C85" t="s">
        <v>131</v>
      </c>
      <c r="D85">
        <v>4</v>
      </c>
      <c r="E85">
        <v>1</v>
      </c>
      <c r="F85">
        <v>161.447</v>
      </c>
      <c r="G85">
        <v>0</v>
      </c>
      <c r="H85">
        <v>0</v>
      </c>
      <c r="I85">
        <v>0</v>
      </c>
      <c r="J85">
        <v>2.336</v>
      </c>
      <c r="K85">
        <v>0</v>
      </c>
      <c r="L85">
        <v>0</v>
      </c>
      <c r="M85">
        <v>0</v>
      </c>
      <c r="N85">
        <v>0.342</v>
      </c>
      <c r="O85">
        <v>0</v>
      </c>
      <c r="P85">
        <v>2.669</v>
      </c>
      <c r="Q85">
        <v>7.522</v>
      </c>
      <c r="R85">
        <v>19.673</v>
      </c>
      <c r="S85">
        <v>0</v>
      </c>
      <c r="T85">
        <v>136.7</v>
      </c>
      <c r="U85">
        <v>0.038</v>
      </c>
      <c r="V85">
        <v>0</v>
      </c>
      <c r="W85">
        <v>0</v>
      </c>
      <c r="X85">
        <v>0</v>
      </c>
      <c r="Y85">
        <v>0</v>
      </c>
      <c r="Z85">
        <v>0</v>
      </c>
      <c r="AA85">
        <v>0</v>
      </c>
      <c r="AB85">
        <v>0</v>
      </c>
      <c r="AC85">
        <v>0</v>
      </c>
      <c r="AD85">
        <v>0</v>
      </c>
      <c r="AE85">
        <v>0</v>
      </c>
      <c r="AF85">
        <v>0</v>
      </c>
      <c r="AG85">
        <v>0</v>
      </c>
      <c r="AH85">
        <v>0</v>
      </c>
      <c r="AI85">
        <v>161.447</v>
      </c>
      <c r="AJ85">
        <v>161.447</v>
      </c>
      <c r="AK85">
        <v>0</v>
      </c>
      <c r="AL85">
        <v>5.347</v>
      </c>
      <c r="AM85">
        <v>148.578</v>
      </c>
      <c r="AN85">
        <v>138.53</v>
      </c>
      <c r="AO85">
        <v>15.667</v>
      </c>
      <c r="AP85">
        <v>2.25</v>
      </c>
      <c r="AQ85">
        <v>0</v>
      </c>
      <c r="AR85">
        <v>0</v>
      </c>
      <c r="AS85" s="113">
        <v>38096</v>
      </c>
      <c r="AT85" s="113">
        <v>8396</v>
      </c>
      <c r="AU85">
        <v>0</v>
      </c>
      <c r="AV85">
        <v>0</v>
      </c>
      <c r="AW85" s="113">
        <v>4751</v>
      </c>
      <c r="AX85">
        <v>0</v>
      </c>
      <c r="AY85" s="113">
        <v>4751</v>
      </c>
      <c r="AZ85">
        <v>0</v>
      </c>
      <c r="BA85">
        <v>0</v>
      </c>
      <c r="BB85">
        <v>0</v>
      </c>
      <c r="BC85">
        <v>0</v>
      </c>
      <c r="BD85">
        <v>0</v>
      </c>
      <c r="BE85">
        <v>0</v>
      </c>
      <c r="BF85" s="113">
        <v>-33933</v>
      </c>
      <c r="BG85">
        <v>0</v>
      </c>
      <c r="BH85">
        <v>0</v>
      </c>
      <c r="BI85">
        <v>0</v>
      </c>
      <c r="BJ85">
        <v>0</v>
      </c>
      <c r="BK85">
        <v>167.491</v>
      </c>
      <c r="BL85">
        <v>3945</v>
      </c>
      <c r="BM85" s="113">
        <v>8036</v>
      </c>
      <c r="BN85">
        <v>0</v>
      </c>
      <c r="BO85" s="113">
        <v>1594936</v>
      </c>
      <c r="BP85">
        <v>284.65</v>
      </c>
      <c r="BQ85">
        <v>5147</v>
      </c>
      <c r="BR85" s="113">
        <v>1393284</v>
      </c>
      <c r="BS85">
        <v>5295</v>
      </c>
      <c r="BT85" s="113">
        <v>114004</v>
      </c>
      <c r="BU85">
        <v>0</v>
      </c>
      <c r="BV85" s="113">
        <v>33933</v>
      </c>
      <c r="BW85">
        <v>4625.0302734</v>
      </c>
      <c r="BX85">
        <v>4887.3251953</v>
      </c>
      <c r="BY85">
        <v>4887.3251953</v>
      </c>
      <c r="BZ85">
        <v>5931.625</v>
      </c>
      <c r="CA85">
        <v>0.0520361328</v>
      </c>
      <c r="CB85">
        <v>0.0413155273</v>
      </c>
      <c r="CC85">
        <v>18.471</v>
      </c>
      <c r="CD85">
        <v>0</v>
      </c>
      <c r="CE85">
        <v>0</v>
      </c>
      <c r="CF85">
        <v>881308.97925</v>
      </c>
      <c r="CG85">
        <v>128362.14449</v>
      </c>
      <c r="CH85">
        <v>60234</v>
      </c>
      <c r="CI85">
        <v>0</v>
      </c>
      <c r="CJ85">
        <v>162170.6275</v>
      </c>
      <c r="CK85">
        <v>543.2182175</v>
      </c>
      <c r="CL85">
        <v>0</v>
      </c>
      <c r="CM85">
        <v>0</v>
      </c>
      <c r="CN85">
        <v>109560.67273</v>
      </c>
      <c r="CO85">
        <v>0</v>
      </c>
      <c r="CP85">
        <v>63326.0285</v>
      </c>
      <c r="CQ85">
        <v>0</v>
      </c>
      <c r="CR85" s="113">
        <v>1380276</v>
      </c>
      <c r="CS85">
        <v>0.9731658002</v>
      </c>
      <c r="CT85">
        <v>1306163</v>
      </c>
      <c r="CU85">
        <v>282.412</v>
      </c>
      <c r="CV85" s="113">
        <v>88130</v>
      </c>
      <c r="CW85" s="113">
        <v>37279</v>
      </c>
      <c r="CX85" s="113">
        <v>125409</v>
      </c>
      <c r="CY85">
        <v>1505684.6422</v>
      </c>
      <c r="CZ85">
        <v>5229</v>
      </c>
      <c r="DA85">
        <v>829.278</v>
      </c>
      <c r="DB85">
        <v>5262</v>
      </c>
      <c r="DC85">
        <v>987.721</v>
      </c>
      <c r="DD85">
        <v>5199</v>
      </c>
      <c r="DE85">
        <v>2304.818</v>
      </c>
      <c r="DF85">
        <v>5092</v>
      </c>
      <c r="DG85">
        <v>1334.117</v>
      </c>
      <c r="DH85">
        <v>5111</v>
      </c>
      <c r="DI85">
        <v>591.372</v>
      </c>
      <c r="DJ85">
        <v>5121</v>
      </c>
      <c r="DK85">
        <v>332.793</v>
      </c>
      <c r="DL85">
        <v>5121</v>
      </c>
      <c r="DM85">
        <v>1346.994</v>
      </c>
      <c r="DN85">
        <v>5150</v>
      </c>
      <c r="DO85">
        <v>1417.459</v>
      </c>
      <c r="DP85">
        <v>5106</v>
      </c>
      <c r="DQ85">
        <v>668.851</v>
      </c>
      <c r="DR85">
        <v>0</v>
      </c>
      <c r="DS85">
        <v>4971</v>
      </c>
      <c r="DT85">
        <v>1507288</v>
      </c>
      <c r="DU85">
        <v>5295</v>
      </c>
      <c r="DV85" s="113">
        <v>1453575</v>
      </c>
      <c r="DW85" s="113">
        <v>33889</v>
      </c>
      <c r="DX85" s="113">
        <v>1487464</v>
      </c>
      <c r="DY85">
        <v>0</v>
      </c>
      <c r="DZ85" s="113">
        <v>1495500</v>
      </c>
      <c r="EA85" s="113">
        <v>1594216</v>
      </c>
      <c r="EB85" s="113">
        <v>115224</v>
      </c>
      <c r="EC85">
        <v>0</v>
      </c>
      <c r="ED85" s="113">
        <v>115224</v>
      </c>
      <c r="EE85">
        <v>0</v>
      </c>
      <c r="EF85">
        <v>1495500</v>
      </c>
      <c r="EG85">
        <v>5295</v>
      </c>
      <c r="EH85">
        <v>89687</v>
      </c>
      <c r="EI85" s="113">
        <v>1595372</v>
      </c>
      <c r="EJ85" s="113">
        <v>1634056</v>
      </c>
    </row>
    <row r="86" spans="1:140" ht="12.75">
      <c r="A86">
        <v>72802</v>
      </c>
      <c r="B86" t="s">
        <v>719</v>
      </c>
      <c r="C86" t="s">
        <v>132</v>
      </c>
      <c r="D86">
        <v>4</v>
      </c>
      <c r="E86">
        <v>1</v>
      </c>
      <c r="F86">
        <v>149.345</v>
      </c>
      <c r="G86">
        <v>0</v>
      </c>
      <c r="H86">
        <v>0.206</v>
      </c>
      <c r="I86">
        <v>0.012</v>
      </c>
      <c r="J86">
        <v>1.492</v>
      </c>
      <c r="K86">
        <v>0</v>
      </c>
      <c r="L86">
        <v>0</v>
      </c>
      <c r="M86">
        <v>0</v>
      </c>
      <c r="N86">
        <v>0</v>
      </c>
      <c r="O86">
        <v>0</v>
      </c>
      <c r="P86">
        <v>10.929</v>
      </c>
      <c r="Q86">
        <v>13.806</v>
      </c>
      <c r="R86">
        <v>6.333</v>
      </c>
      <c r="S86">
        <v>0</v>
      </c>
      <c r="T86">
        <v>140.2</v>
      </c>
      <c r="U86">
        <v>1.213</v>
      </c>
      <c r="V86">
        <v>0</v>
      </c>
      <c r="W86">
        <v>0</v>
      </c>
      <c r="X86">
        <v>0</v>
      </c>
      <c r="Y86">
        <v>0</v>
      </c>
      <c r="Z86">
        <v>0</v>
      </c>
      <c r="AA86">
        <v>0</v>
      </c>
      <c r="AB86">
        <v>0</v>
      </c>
      <c r="AC86">
        <v>0</v>
      </c>
      <c r="AD86">
        <v>0</v>
      </c>
      <c r="AE86">
        <v>0</v>
      </c>
      <c r="AF86">
        <v>4.66</v>
      </c>
      <c r="AG86">
        <v>4.66</v>
      </c>
      <c r="AH86">
        <v>0</v>
      </c>
      <c r="AI86">
        <v>149.345</v>
      </c>
      <c r="AJ86">
        <v>149.345</v>
      </c>
      <c r="AK86">
        <v>4.66</v>
      </c>
      <c r="AL86">
        <v>12.639</v>
      </c>
      <c r="AM86">
        <v>122.9</v>
      </c>
      <c r="AN86">
        <v>132.343</v>
      </c>
      <c r="AO86">
        <v>0</v>
      </c>
      <c r="AP86">
        <v>0</v>
      </c>
      <c r="AQ86">
        <v>0</v>
      </c>
      <c r="AR86" s="113">
        <v>19943</v>
      </c>
      <c r="AS86" s="113">
        <v>36394</v>
      </c>
      <c r="AT86">
        <v>0</v>
      </c>
      <c r="AU86">
        <v>0</v>
      </c>
      <c r="AV86">
        <v>0</v>
      </c>
      <c r="AW86" s="113">
        <v>4395</v>
      </c>
      <c r="AX86">
        <v>0</v>
      </c>
      <c r="AY86" s="113">
        <v>4395</v>
      </c>
      <c r="AZ86">
        <v>0</v>
      </c>
      <c r="BA86">
        <v>0</v>
      </c>
      <c r="BB86">
        <v>0</v>
      </c>
      <c r="BC86">
        <v>0</v>
      </c>
      <c r="BD86">
        <v>0</v>
      </c>
      <c r="BE86">
        <v>0</v>
      </c>
      <c r="BF86" s="113">
        <v>-32648</v>
      </c>
      <c r="BG86">
        <v>0</v>
      </c>
      <c r="BH86">
        <v>0</v>
      </c>
      <c r="BI86">
        <v>0</v>
      </c>
      <c r="BJ86">
        <v>0.314</v>
      </c>
      <c r="BK86">
        <v>126.831</v>
      </c>
      <c r="BL86">
        <v>3945</v>
      </c>
      <c r="BM86" s="113">
        <v>6316</v>
      </c>
      <c r="BN86">
        <v>0</v>
      </c>
      <c r="BO86" s="113">
        <v>1557630</v>
      </c>
      <c r="BP86">
        <v>276.107</v>
      </c>
      <c r="BQ86">
        <v>5179</v>
      </c>
      <c r="BR86" s="113">
        <v>1342534</v>
      </c>
      <c r="BS86">
        <v>5322</v>
      </c>
      <c r="BT86" s="113">
        <v>126873</v>
      </c>
      <c r="BU86">
        <v>0</v>
      </c>
      <c r="BV86" s="113">
        <v>32648</v>
      </c>
      <c r="BW86">
        <v>4625.0302734</v>
      </c>
      <c r="BX86">
        <v>4887.3251953</v>
      </c>
      <c r="BY86">
        <v>4887.3251953</v>
      </c>
      <c r="BZ86">
        <v>5931.625</v>
      </c>
      <c r="CA86">
        <v>0.0520361328</v>
      </c>
      <c r="CB86">
        <v>0.0413155273</v>
      </c>
      <c r="CC86">
        <v>48.87</v>
      </c>
      <c r="CD86">
        <v>0</v>
      </c>
      <c r="CE86">
        <v>0</v>
      </c>
      <c r="CF86">
        <v>728996.7125</v>
      </c>
      <c r="CG86">
        <v>41321.479238</v>
      </c>
      <c r="CH86">
        <v>110570</v>
      </c>
      <c r="CI86">
        <v>0</v>
      </c>
      <c r="CJ86">
        <v>166322.765</v>
      </c>
      <c r="CK86">
        <v>17340.097311</v>
      </c>
      <c r="CL86">
        <v>0</v>
      </c>
      <c r="CM86">
        <v>2764.13725</v>
      </c>
      <c r="CN86">
        <v>289878.51375</v>
      </c>
      <c r="CO86">
        <v>0</v>
      </c>
      <c r="CP86">
        <v>259306.9185</v>
      </c>
      <c r="CQ86">
        <v>0</v>
      </c>
      <c r="CR86" s="113">
        <v>1393588</v>
      </c>
      <c r="CS86">
        <v>0.9731658002</v>
      </c>
      <c r="CT86">
        <v>1320774</v>
      </c>
      <c r="CU86">
        <v>285.571</v>
      </c>
      <c r="CV86" s="113">
        <v>89115</v>
      </c>
      <c r="CW86" s="113">
        <v>37696</v>
      </c>
      <c r="CX86" s="113">
        <v>126811</v>
      </c>
      <c r="CY86">
        <v>1520398.705</v>
      </c>
      <c r="CZ86">
        <v>5229</v>
      </c>
      <c r="DA86">
        <v>829.278</v>
      </c>
      <c r="DB86">
        <v>5262</v>
      </c>
      <c r="DC86">
        <v>987.721</v>
      </c>
      <c r="DD86">
        <v>5199</v>
      </c>
      <c r="DE86">
        <v>2304.818</v>
      </c>
      <c r="DF86">
        <v>5092</v>
      </c>
      <c r="DG86">
        <v>1334.117</v>
      </c>
      <c r="DH86">
        <v>5111</v>
      </c>
      <c r="DI86">
        <v>591.372</v>
      </c>
      <c r="DJ86">
        <v>5121</v>
      </c>
      <c r="DK86">
        <v>332.793</v>
      </c>
      <c r="DL86">
        <v>5121</v>
      </c>
      <c r="DM86">
        <v>1346.994</v>
      </c>
      <c r="DN86">
        <v>5150</v>
      </c>
      <c r="DO86">
        <v>1417.459</v>
      </c>
      <c r="DP86">
        <v>5106</v>
      </c>
      <c r="DQ86">
        <v>668.851</v>
      </c>
      <c r="DR86">
        <v>0</v>
      </c>
      <c r="DS86">
        <v>4971</v>
      </c>
      <c r="DT86">
        <v>1469407</v>
      </c>
      <c r="DU86">
        <v>5322</v>
      </c>
      <c r="DV86" s="113">
        <v>1478972</v>
      </c>
      <c r="DW86" s="113">
        <v>34269</v>
      </c>
      <c r="DX86" s="113">
        <v>1513241</v>
      </c>
      <c r="DY86">
        <v>0</v>
      </c>
      <c r="DZ86" s="113">
        <v>1539500</v>
      </c>
      <c r="EA86" s="113">
        <v>1619759</v>
      </c>
      <c r="EB86" s="113">
        <v>145912</v>
      </c>
      <c r="EC86">
        <v>0</v>
      </c>
      <c r="ED86" s="113">
        <v>145912</v>
      </c>
      <c r="EE86">
        <v>0</v>
      </c>
      <c r="EF86">
        <v>1539500</v>
      </c>
      <c r="EG86">
        <v>5391</v>
      </c>
      <c r="EH86">
        <v>113264</v>
      </c>
      <c r="EI86" s="113">
        <v>1633663</v>
      </c>
      <c r="EJ86" s="113">
        <v>1670706</v>
      </c>
    </row>
    <row r="87" spans="1:140" ht="12.75">
      <c r="A87">
        <v>84801</v>
      </c>
      <c r="B87" t="s">
        <v>719</v>
      </c>
      <c r="C87" t="s">
        <v>412</v>
      </c>
      <c r="D87">
        <v>4</v>
      </c>
      <c r="E87">
        <v>1</v>
      </c>
      <c r="F87">
        <v>384.091</v>
      </c>
      <c r="G87">
        <v>0</v>
      </c>
      <c r="H87">
        <v>0</v>
      </c>
      <c r="I87">
        <v>0.005</v>
      </c>
      <c r="J87">
        <v>0</v>
      </c>
      <c r="K87">
        <v>0</v>
      </c>
      <c r="L87">
        <v>0</v>
      </c>
      <c r="M87">
        <v>0</v>
      </c>
      <c r="N87">
        <v>0</v>
      </c>
      <c r="O87">
        <v>0</v>
      </c>
      <c r="P87">
        <v>0</v>
      </c>
      <c r="Q87">
        <v>0</v>
      </c>
      <c r="R87">
        <v>2</v>
      </c>
      <c r="S87">
        <v>19.205</v>
      </c>
      <c r="T87">
        <v>327.3</v>
      </c>
      <c r="U87">
        <v>0</v>
      </c>
      <c r="V87">
        <v>0</v>
      </c>
      <c r="W87">
        <v>0</v>
      </c>
      <c r="X87">
        <v>0</v>
      </c>
      <c r="Y87">
        <v>0</v>
      </c>
      <c r="Z87">
        <v>0</v>
      </c>
      <c r="AA87">
        <v>0</v>
      </c>
      <c r="AB87">
        <v>0</v>
      </c>
      <c r="AC87">
        <v>0</v>
      </c>
      <c r="AD87">
        <v>0</v>
      </c>
      <c r="AE87">
        <v>0</v>
      </c>
      <c r="AF87">
        <v>0</v>
      </c>
      <c r="AG87">
        <v>0</v>
      </c>
      <c r="AH87">
        <v>0</v>
      </c>
      <c r="AI87">
        <v>384.091</v>
      </c>
      <c r="AJ87">
        <v>384.091</v>
      </c>
      <c r="AK87">
        <v>0</v>
      </c>
      <c r="AL87">
        <v>0.005</v>
      </c>
      <c r="AM87">
        <v>384.086</v>
      </c>
      <c r="AN87">
        <v>0</v>
      </c>
      <c r="AO87">
        <v>7</v>
      </c>
      <c r="AP87">
        <v>1</v>
      </c>
      <c r="AQ87">
        <v>39</v>
      </c>
      <c r="AR87">
        <v>0</v>
      </c>
      <c r="AS87">
        <v>0</v>
      </c>
      <c r="AT87">
        <v>0</v>
      </c>
      <c r="AU87">
        <v>0</v>
      </c>
      <c r="AV87">
        <v>0</v>
      </c>
      <c r="AW87" s="113">
        <v>11304</v>
      </c>
      <c r="AX87">
        <v>0</v>
      </c>
      <c r="AY87" s="113">
        <v>11304</v>
      </c>
      <c r="AZ87">
        <v>0</v>
      </c>
      <c r="BA87">
        <v>0</v>
      </c>
      <c r="BB87">
        <v>0</v>
      </c>
      <c r="BC87">
        <v>0</v>
      </c>
      <c r="BD87">
        <v>0</v>
      </c>
      <c r="BE87">
        <v>0</v>
      </c>
      <c r="BF87" s="113">
        <v>-74898</v>
      </c>
      <c r="BG87">
        <v>0</v>
      </c>
      <c r="BH87">
        <v>0</v>
      </c>
      <c r="BI87">
        <v>0</v>
      </c>
      <c r="BJ87">
        <v>0</v>
      </c>
      <c r="BK87">
        <v>431.256</v>
      </c>
      <c r="BL87">
        <v>3945</v>
      </c>
      <c r="BM87" s="113">
        <v>14642</v>
      </c>
      <c r="BN87">
        <v>0</v>
      </c>
      <c r="BO87" s="113">
        <v>3381627</v>
      </c>
      <c r="BP87">
        <v>598.753</v>
      </c>
      <c r="BQ87">
        <v>5214</v>
      </c>
      <c r="BR87" s="113">
        <v>2845813</v>
      </c>
      <c r="BS87">
        <v>5358</v>
      </c>
      <c r="BT87" s="113">
        <v>362578</v>
      </c>
      <c r="BU87">
        <v>0</v>
      </c>
      <c r="BV87" s="113">
        <v>74898</v>
      </c>
      <c r="BW87">
        <v>4625.0302734</v>
      </c>
      <c r="BX87">
        <v>4887.3251953</v>
      </c>
      <c r="BY87">
        <v>4887.3251953</v>
      </c>
      <c r="BZ87">
        <v>5931.625</v>
      </c>
      <c r="CA87">
        <v>0.0520361328</v>
      </c>
      <c r="CB87">
        <v>0.0413155273</v>
      </c>
      <c r="CC87">
        <v>0.025</v>
      </c>
      <c r="CD87">
        <v>0</v>
      </c>
      <c r="CE87">
        <v>0</v>
      </c>
      <c r="CF87">
        <v>2278254.1198</v>
      </c>
      <c r="CG87">
        <v>13049.575</v>
      </c>
      <c r="CH87">
        <v>0</v>
      </c>
      <c r="CI87">
        <v>13669.702667</v>
      </c>
      <c r="CJ87">
        <v>388284.1725</v>
      </c>
      <c r="CK87">
        <v>0</v>
      </c>
      <c r="CL87">
        <v>0</v>
      </c>
      <c r="CM87">
        <v>0</v>
      </c>
      <c r="CN87">
        <v>148.290625</v>
      </c>
      <c r="CO87">
        <v>0</v>
      </c>
      <c r="CP87">
        <v>0</v>
      </c>
      <c r="CQ87">
        <v>0</v>
      </c>
      <c r="CR87" s="113">
        <v>2693406</v>
      </c>
      <c r="CS87">
        <v>0.9731658002</v>
      </c>
      <c r="CT87">
        <v>2621130</v>
      </c>
      <c r="CU87">
        <v>566.727</v>
      </c>
      <c r="CV87" s="113">
        <v>176853</v>
      </c>
      <c r="CW87" s="113">
        <v>74810</v>
      </c>
      <c r="CX87" s="113">
        <v>251663</v>
      </c>
      <c r="CY87">
        <v>2945068.8605</v>
      </c>
      <c r="CZ87">
        <v>5229</v>
      </c>
      <c r="DA87">
        <v>829.278</v>
      </c>
      <c r="DB87">
        <v>5262</v>
      </c>
      <c r="DC87">
        <v>987.721</v>
      </c>
      <c r="DD87">
        <v>5199</v>
      </c>
      <c r="DE87">
        <v>2304.818</v>
      </c>
      <c r="DF87">
        <v>5092</v>
      </c>
      <c r="DG87">
        <v>1334.117</v>
      </c>
      <c r="DH87">
        <v>5111</v>
      </c>
      <c r="DI87">
        <v>591.372</v>
      </c>
      <c r="DJ87">
        <v>5121</v>
      </c>
      <c r="DK87">
        <v>332.793</v>
      </c>
      <c r="DL87">
        <v>5121</v>
      </c>
      <c r="DM87">
        <v>1346.994</v>
      </c>
      <c r="DN87">
        <v>5150</v>
      </c>
      <c r="DO87">
        <v>1417.459</v>
      </c>
      <c r="DP87">
        <v>5106</v>
      </c>
      <c r="DQ87">
        <v>668.851</v>
      </c>
      <c r="DR87">
        <v>0</v>
      </c>
      <c r="DS87">
        <v>4971</v>
      </c>
      <c r="DT87">
        <v>3208391</v>
      </c>
      <c r="DU87">
        <v>5358</v>
      </c>
      <c r="DV87" s="113">
        <v>2954915</v>
      </c>
      <c r="DW87" s="113">
        <v>68007</v>
      </c>
      <c r="DX87" s="113">
        <v>3022922</v>
      </c>
      <c r="DY87">
        <v>0</v>
      </c>
      <c r="DZ87" s="113">
        <v>3037564</v>
      </c>
      <c r="EA87" s="113">
        <v>3234878</v>
      </c>
      <c r="EB87" s="113">
        <v>344158</v>
      </c>
      <c r="EC87">
        <v>0</v>
      </c>
      <c r="ED87" s="113">
        <v>344158</v>
      </c>
      <c r="EE87">
        <v>0</v>
      </c>
      <c r="EF87">
        <v>3037564</v>
      </c>
      <c r="EG87">
        <v>5360</v>
      </c>
      <c r="EH87">
        <v>269260</v>
      </c>
      <c r="EI87" s="113">
        <v>3214329</v>
      </c>
      <c r="EJ87" s="113">
        <v>3300531</v>
      </c>
    </row>
    <row r="88" spans="1:140" ht="12.75">
      <c r="A88">
        <v>84802</v>
      </c>
      <c r="B88" t="s">
        <v>719</v>
      </c>
      <c r="C88" t="s">
        <v>133</v>
      </c>
      <c r="D88">
        <v>4</v>
      </c>
      <c r="E88">
        <v>1</v>
      </c>
      <c r="F88">
        <v>518.95</v>
      </c>
      <c r="G88">
        <v>0</v>
      </c>
      <c r="H88">
        <v>0</v>
      </c>
      <c r="I88">
        <v>0.471</v>
      </c>
      <c r="J88">
        <v>8.354</v>
      </c>
      <c r="K88">
        <v>0.694</v>
      </c>
      <c r="L88">
        <v>0</v>
      </c>
      <c r="M88">
        <v>0</v>
      </c>
      <c r="N88">
        <v>0</v>
      </c>
      <c r="O88">
        <v>0</v>
      </c>
      <c r="P88">
        <v>0</v>
      </c>
      <c r="Q88">
        <v>0</v>
      </c>
      <c r="R88">
        <v>4.859</v>
      </c>
      <c r="S88">
        <v>0</v>
      </c>
      <c r="T88">
        <v>434.3</v>
      </c>
      <c r="U88">
        <v>0</v>
      </c>
      <c r="V88">
        <v>0</v>
      </c>
      <c r="W88">
        <v>0</v>
      </c>
      <c r="X88">
        <v>0</v>
      </c>
      <c r="Y88">
        <v>0</v>
      </c>
      <c r="Z88">
        <v>0</v>
      </c>
      <c r="AA88">
        <v>0</v>
      </c>
      <c r="AB88">
        <v>0</v>
      </c>
      <c r="AC88">
        <v>0</v>
      </c>
      <c r="AD88">
        <v>0</v>
      </c>
      <c r="AE88">
        <v>0</v>
      </c>
      <c r="AF88">
        <v>129.039</v>
      </c>
      <c r="AG88">
        <v>140.414</v>
      </c>
      <c r="AH88">
        <v>0</v>
      </c>
      <c r="AI88">
        <v>518.95</v>
      </c>
      <c r="AJ88">
        <v>518.95</v>
      </c>
      <c r="AK88">
        <v>129.039</v>
      </c>
      <c r="AL88">
        <v>9.519</v>
      </c>
      <c r="AM88">
        <v>509.431</v>
      </c>
      <c r="AN88">
        <v>0</v>
      </c>
      <c r="AO88">
        <v>27</v>
      </c>
      <c r="AP88">
        <v>0</v>
      </c>
      <c r="AQ88">
        <v>0</v>
      </c>
      <c r="AR88">
        <v>0</v>
      </c>
      <c r="AS88">
        <v>0</v>
      </c>
      <c r="AT88" s="113">
        <v>13500</v>
      </c>
      <c r="AU88">
        <v>0</v>
      </c>
      <c r="AV88">
        <v>0</v>
      </c>
      <c r="AW88" s="113">
        <v>15273</v>
      </c>
      <c r="AX88">
        <v>0</v>
      </c>
      <c r="AY88" s="113">
        <v>15273</v>
      </c>
      <c r="AZ88">
        <v>0</v>
      </c>
      <c r="BA88">
        <v>0</v>
      </c>
      <c r="BB88">
        <v>0</v>
      </c>
      <c r="BC88">
        <v>0</v>
      </c>
      <c r="BD88">
        <v>0</v>
      </c>
      <c r="BE88">
        <v>0</v>
      </c>
      <c r="BF88" s="113">
        <v>-77175</v>
      </c>
      <c r="BG88">
        <v>0</v>
      </c>
      <c r="BH88">
        <v>0</v>
      </c>
      <c r="BI88">
        <v>0</v>
      </c>
      <c r="BJ88">
        <v>0</v>
      </c>
      <c r="BK88">
        <v>425.739</v>
      </c>
      <c r="BL88">
        <v>3945</v>
      </c>
      <c r="BM88" s="113">
        <v>11477</v>
      </c>
      <c r="BN88">
        <v>0</v>
      </c>
      <c r="BO88" s="113">
        <v>3757108</v>
      </c>
      <c r="BP88">
        <v>647.413</v>
      </c>
      <c r="BQ88">
        <v>5316</v>
      </c>
      <c r="BR88" s="113">
        <v>3077087</v>
      </c>
      <c r="BS88">
        <v>5454</v>
      </c>
      <c r="BT88" s="113">
        <v>453727</v>
      </c>
      <c r="BU88">
        <v>0</v>
      </c>
      <c r="BV88" s="113">
        <v>77175</v>
      </c>
      <c r="BW88">
        <v>4625.0302734</v>
      </c>
      <c r="BX88">
        <v>4887.3251953</v>
      </c>
      <c r="BY88">
        <v>4887.3251953</v>
      </c>
      <c r="BZ88">
        <v>5931.625</v>
      </c>
      <c r="CA88">
        <v>0.0520361328</v>
      </c>
      <c r="CB88">
        <v>0.0413155273</v>
      </c>
      <c r="CC88">
        <v>29.499</v>
      </c>
      <c r="CD88">
        <v>0</v>
      </c>
      <c r="CE88">
        <v>0</v>
      </c>
      <c r="CF88">
        <v>3021753.6554</v>
      </c>
      <c r="CG88">
        <v>31703.942463</v>
      </c>
      <c r="CH88">
        <v>0</v>
      </c>
      <c r="CI88">
        <v>0</v>
      </c>
      <c r="CJ88">
        <v>515220.9475</v>
      </c>
      <c r="CK88">
        <v>0</v>
      </c>
      <c r="CL88">
        <v>0</v>
      </c>
      <c r="CM88">
        <v>76541.095838</v>
      </c>
      <c r="CN88">
        <v>174977.00588</v>
      </c>
      <c r="CO88">
        <v>0</v>
      </c>
      <c r="CP88">
        <v>0</v>
      </c>
      <c r="CQ88">
        <v>0</v>
      </c>
      <c r="CR88" s="113">
        <v>3820197</v>
      </c>
      <c r="CS88">
        <v>0.9731658002</v>
      </c>
      <c r="CT88">
        <v>3717685</v>
      </c>
      <c r="CU88">
        <v>803.819</v>
      </c>
      <c r="CV88" s="113">
        <v>250840</v>
      </c>
      <c r="CW88" s="113">
        <v>106107</v>
      </c>
      <c r="CX88" s="113">
        <v>356947</v>
      </c>
      <c r="CY88">
        <v>4177143.6471</v>
      </c>
      <c r="CZ88">
        <v>5229</v>
      </c>
      <c r="DA88">
        <v>829.278</v>
      </c>
      <c r="DB88">
        <v>5262</v>
      </c>
      <c r="DC88">
        <v>987.721</v>
      </c>
      <c r="DD88">
        <v>5199</v>
      </c>
      <c r="DE88">
        <v>2304.818</v>
      </c>
      <c r="DF88">
        <v>5092</v>
      </c>
      <c r="DG88">
        <v>1334.117</v>
      </c>
      <c r="DH88">
        <v>5111</v>
      </c>
      <c r="DI88">
        <v>591.372</v>
      </c>
      <c r="DJ88">
        <v>5121</v>
      </c>
      <c r="DK88">
        <v>332.793</v>
      </c>
      <c r="DL88">
        <v>5121</v>
      </c>
      <c r="DM88">
        <v>1346.994</v>
      </c>
      <c r="DN88">
        <v>5150</v>
      </c>
      <c r="DO88">
        <v>1417.459</v>
      </c>
      <c r="DP88">
        <v>5106</v>
      </c>
      <c r="DQ88">
        <v>668.851</v>
      </c>
      <c r="DR88">
        <v>0</v>
      </c>
      <c r="DS88">
        <v>4971</v>
      </c>
      <c r="DT88">
        <v>3530814</v>
      </c>
      <c r="DU88">
        <v>5454</v>
      </c>
      <c r="DV88" s="113">
        <v>4273102</v>
      </c>
      <c r="DW88" s="113">
        <v>96458</v>
      </c>
      <c r="DX88" s="113">
        <v>4369560</v>
      </c>
      <c r="DY88">
        <v>0</v>
      </c>
      <c r="DZ88" s="113">
        <v>4381037</v>
      </c>
      <c r="EA88" s="113">
        <v>4665365</v>
      </c>
      <c r="EB88" s="113">
        <v>560840</v>
      </c>
      <c r="EC88">
        <v>0</v>
      </c>
      <c r="ED88" s="113">
        <v>560840</v>
      </c>
      <c r="EE88">
        <v>0</v>
      </c>
      <c r="EF88">
        <v>4381037</v>
      </c>
      <c r="EG88">
        <v>5450</v>
      </c>
      <c r="EH88">
        <v>497165</v>
      </c>
      <c r="EI88" s="113">
        <v>4674309</v>
      </c>
      <c r="EJ88" s="113">
        <v>4766756</v>
      </c>
    </row>
    <row r="89" spans="1:140" ht="12.75">
      <c r="A89">
        <v>84804</v>
      </c>
      <c r="B89" t="s">
        <v>719</v>
      </c>
      <c r="C89" t="s">
        <v>21</v>
      </c>
      <c r="D89">
        <v>4</v>
      </c>
      <c r="E89">
        <v>1</v>
      </c>
      <c r="F89">
        <v>228.649</v>
      </c>
      <c r="G89">
        <v>0</v>
      </c>
      <c r="H89">
        <v>0</v>
      </c>
      <c r="I89">
        <v>0.21</v>
      </c>
      <c r="J89">
        <v>6.093</v>
      </c>
      <c r="K89">
        <v>0</v>
      </c>
      <c r="L89">
        <v>0</v>
      </c>
      <c r="M89">
        <v>0</v>
      </c>
      <c r="N89">
        <v>0</v>
      </c>
      <c r="O89">
        <v>0</v>
      </c>
      <c r="P89">
        <v>0</v>
      </c>
      <c r="Q89">
        <v>0</v>
      </c>
      <c r="R89">
        <v>0</v>
      </c>
      <c r="S89">
        <v>11.432</v>
      </c>
      <c r="T89">
        <v>202.3</v>
      </c>
      <c r="U89">
        <v>0</v>
      </c>
      <c r="V89">
        <v>0</v>
      </c>
      <c r="W89">
        <v>0</v>
      </c>
      <c r="X89">
        <v>0</v>
      </c>
      <c r="Y89">
        <v>0</v>
      </c>
      <c r="Z89">
        <v>0</v>
      </c>
      <c r="AA89">
        <v>0</v>
      </c>
      <c r="AB89">
        <v>0</v>
      </c>
      <c r="AC89">
        <v>0</v>
      </c>
      <c r="AD89">
        <v>0</v>
      </c>
      <c r="AE89">
        <v>0</v>
      </c>
      <c r="AF89">
        <v>0</v>
      </c>
      <c r="AG89">
        <v>0</v>
      </c>
      <c r="AH89">
        <v>0</v>
      </c>
      <c r="AI89">
        <v>228.649</v>
      </c>
      <c r="AJ89">
        <v>228.649</v>
      </c>
      <c r="AK89">
        <v>0</v>
      </c>
      <c r="AL89">
        <v>6.303</v>
      </c>
      <c r="AM89">
        <v>222.346</v>
      </c>
      <c r="AN89">
        <v>0</v>
      </c>
      <c r="AO89">
        <v>16</v>
      </c>
      <c r="AP89">
        <v>0</v>
      </c>
      <c r="AQ89">
        <v>13</v>
      </c>
      <c r="AR89">
        <v>0</v>
      </c>
      <c r="AS89">
        <v>0</v>
      </c>
      <c r="AT89">
        <v>0</v>
      </c>
      <c r="AU89">
        <v>0</v>
      </c>
      <c r="AV89">
        <v>0</v>
      </c>
      <c r="AW89" s="113">
        <v>6729</v>
      </c>
      <c r="AX89">
        <v>0</v>
      </c>
      <c r="AY89" s="113">
        <v>6729</v>
      </c>
      <c r="AZ89">
        <v>0</v>
      </c>
      <c r="BA89">
        <v>0</v>
      </c>
      <c r="BB89">
        <v>0</v>
      </c>
      <c r="BC89">
        <v>0</v>
      </c>
      <c r="BD89">
        <v>0</v>
      </c>
      <c r="BE89">
        <v>0</v>
      </c>
      <c r="BF89" s="113">
        <v>-29727</v>
      </c>
      <c r="BG89">
        <v>0</v>
      </c>
      <c r="BH89">
        <v>0</v>
      </c>
      <c r="BI89">
        <v>0</v>
      </c>
      <c r="BJ89">
        <v>0</v>
      </c>
      <c r="BK89">
        <v>161.132</v>
      </c>
      <c r="BL89">
        <v>3945</v>
      </c>
      <c r="BM89" s="113">
        <v>4559</v>
      </c>
      <c r="BN89">
        <v>0</v>
      </c>
      <c r="BO89" s="113">
        <v>1397827</v>
      </c>
      <c r="BP89">
        <v>256.978</v>
      </c>
      <c r="BQ89">
        <v>4971</v>
      </c>
      <c r="BR89" s="113">
        <v>1221392</v>
      </c>
      <c r="BS89">
        <v>5109</v>
      </c>
      <c r="BT89" s="113">
        <v>91442</v>
      </c>
      <c r="BU89">
        <v>0</v>
      </c>
      <c r="BV89" s="113">
        <v>29727</v>
      </c>
      <c r="BW89">
        <v>4625.0302734</v>
      </c>
      <c r="BX89">
        <v>4887.3251953</v>
      </c>
      <c r="BY89">
        <v>4887.3251953</v>
      </c>
      <c r="BZ89">
        <v>5931.625</v>
      </c>
      <c r="CA89">
        <v>0.0520361328</v>
      </c>
      <c r="CB89">
        <v>0.0413155273</v>
      </c>
      <c r="CC89">
        <v>19.329</v>
      </c>
      <c r="CD89">
        <v>0</v>
      </c>
      <c r="CE89">
        <v>0</v>
      </c>
      <c r="CF89">
        <v>1318873.0923</v>
      </c>
      <c r="CG89">
        <v>0</v>
      </c>
      <c r="CH89">
        <v>0</v>
      </c>
      <c r="CI89">
        <v>8137.5607478</v>
      </c>
      <c r="CJ89">
        <v>239993.5475</v>
      </c>
      <c r="CK89">
        <v>0</v>
      </c>
      <c r="CL89">
        <v>0</v>
      </c>
      <c r="CM89">
        <v>0</v>
      </c>
      <c r="CN89">
        <v>114652.37963</v>
      </c>
      <c r="CO89">
        <v>0</v>
      </c>
      <c r="CP89">
        <v>0</v>
      </c>
      <c r="CQ89">
        <v>0</v>
      </c>
      <c r="CR89" s="113">
        <v>1681657</v>
      </c>
      <c r="CS89">
        <v>0.9731658002</v>
      </c>
      <c r="CT89">
        <v>1636531</v>
      </c>
      <c r="CU89">
        <v>353.842</v>
      </c>
      <c r="CV89" s="113">
        <v>110420</v>
      </c>
      <c r="CW89" s="113">
        <v>46708</v>
      </c>
      <c r="CX89" s="113">
        <v>157128</v>
      </c>
      <c r="CY89">
        <v>1838784.5801</v>
      </c>
      <c r="CZ89">
        <v>5229</v>
      </c>
      <c r="DA89">
        <v>829.278</v>
      </c>
      <c r="DB89">
        <v>5262</v>
      </c>
      <c r="DC89">
        <v>987.721</v>
      </c>
      <c r="DD89">
        <v>5199</v>
      </c>
      <c r="DE89">
        <v>2304.818</v>
      </c>
      <c r="DF89">
        <v>5092</v>
      </c>
      <c r="DG89">
        <v>1334.117</v>
      </c>
      <c r="DH89">
        <v>5111</v>
      </c>
      <c r="DI89">
        <v>591.372</v>
      </c>
      <c r="DJ89">
        <v>5121</v>
      </c>
      <c r="DK89">
        <v>332.793</v>
      </c>
      <c r="DL89">
        <v>5121</v>
      </c>
      <c r="DM89">
        <v>1346.994</v>
      </c>
      <c r="DN89">
        <v>5150</v>
      </c>
      <c r="DO89">
        <v>1417.459</v>
      </c>
      <c r="DP89">
        <v>5106</v>
      </c>
      <c r="DQ89">
        <v>668.851</v>
      </c>
      <c r="DR89">
        <v>0</v>
      </c>
      <c r="DS89">
        <v>4971</v>
      </c>
      <c r="DT89">
        <v>1312834</v>
      </c>
      <c r="DU89">
        <v>5109</v>
      </c>
      <c r="DV89" s="113">
        <v>1758949</v>
      </c>
      <c r="DW89" s="113">
        <v>42461</v>
      </c>
      <c r="DX89" s="113">
        <v>1801410</v>
      </c>
      <c r="DY89">
        <v>0</v>
      </c>
      <c r="DZ89" s="113">
        <v>1805969</v>
      </c>
      <c r="EA89" s="113">
        <v>1931623</v>
      </c>
      <c r="EB89" s="113">
        <v>124312</v>
      </c>
      <c r="EC89">
        <v>0</v>
      </c>
      <c r="ED89" s="113">
        <v>124312</v>
      </c>
      <c r="EE89">
        <v>0</v>
      </c>
      <c r="EF89">
        <v>1805969</v>
      </c>
      <c r="EG89">
        <v>5104</v>
      </c>
      <c r="EH89">
        <v>94585</v>
      </c>
      <c r="EI89" s="113">
        <v>1933370</v>
      </c>
      <c r="EJ89" s="113">
        <v>1969826</v>
      </c>
    </row>
    <row r="90" spans="1:140" ht="12.75">
      <c r="A90">
        <v>92801</v>
      </c>
      <c r="B90" t="s">
        <v>719</v>
      </c>
      <c r="C90" t="s">
        <v>325</v>
      </c>
      <c r="D90">
        <v>4</v>
      </c>
      <c r="E90">
        <v>1</v>
      </c>
      <c r="F90">
        <v>144.906</v>
      </c>
      <c r="G90">
        <v>0</v>
      </c>
      <c r="H90">
        <v>0</v>
      </c>
      <c r="I90">
        <v>0</v>
      </c>
      <c r="J90">
        <v>0</v>
      </c>
      <c r="K90">
        <v>0</v>
      </c>
      <c r="L90">
        <v>0</v>
      </c>
      <c r="M90">
        <v>0</v>
      </c>
      <c r="N90">
        <v>0</v>
      </c>
      <c r="O90">
        <v>0</v>
      </c>
      <c r="P90">
        <v>0</v>
      </c>
      <c r="Q90">
        <v>25.559</v>
      </c>
      <c r="R90">
        <v>11.766</v>
      </c>
      <c r="S90">
        <v>0</v>
      </c>
      <c r="T90">
        <v>51.2</v>
      </c>
      <c r="U90">
        <v>0.135</v>
      </c>
      <c r="V90">
        <v>0</v>
      </c>
      <c r="W90">
        <v>0</v>
      </c>
      <c r="X90">
        <v>0</v>
      </c>
      <c r="Y90">
        <v>0</v>
      </c>
      <c r="Z90">
        <v>0</v>
      </c>
      <c r="AA90">
        <v>0</v>
      </c>
      <c r="AB90">
        <v>0</v>
      </c>
      <c r="AC90">
        <v>0</v>
      </c>
      <c r="AD90">
        <v>0</v>
      </c>
      <c r="AE90">
        <v>0</v>
      </c>
      <c r="AF90">
        <v>0</v>
      </c>
      <c r="AG90">
        <v>0</v>
      </c>
      <c r="AH90">
        <v>0</v>
      </c>
      <c r="AI90">
        <v>144.906</v>
      </c>
      <c r="AJ90">
        <v>144.906</v>
      </c>
      <c r="AK90">
        <v>0</v>
      </c>
      <c r="AL90">
        <v>0</v>
      </c>
      <c r="AM90">
        <v>119.347</v>
      </c>
      <c r="AN90">
        <v>144.904</v>
      </c>
      <c r="AO90">
        <v>0</v>
      </c>
      <c r="AP90">
        <v>0</v>
      </c>
      <c r="AQ90">
        <v>0</v>
      </c>
      <c r="AR90">
        <v>0</v>
      </c>
      <c r="AS90" s="113">
        <v>39849</v>
      </c>
      <c r="AT90">
        <v>0</v>
      </c>
      <c r="AU90">
        <v>0</v>
      </c>
      <c r="AV90">
        <v>0</v>
      </c>
      <c r="AW90" s="113">
        <v>4265</v>
      </c>
      <c r="AX90">
        <v>0</v>
      </c>
      <c r="AY90" s="113">
        <v>4265</v>
      </c>
      <c r="AZ90">
        <v>0</v>
      </c>
      <c r="BA90">
        <v>0</v>
      </c>
      <c r="BB90">
        <v>0</v>
      </c>
      <c r="BC90">
        <v>0</v>
      </c>
      <c r="BD90">
        <v>0</v>
      </c>
      <c r="BE90">
        <v>0</v>
      </c>
      <c r="BF90" s="113">
        <v>-27682</v>
      </c>
      <c r="BG90">
        <v>0</v>
      </c>
      <c r="BH90">
        <v>0</v>
      </c>
      <c r="BI90">
        <v>0</v>
      </c>
      <c r="BJ90">
        <v>2.456</v>
      </c>
      <c r="BK90">
        <v>142.466</v>
      </c>
      <c r="BL90">
        <v>3945</v>
      </c>
      <c r="BM90" s="113">
        <v>4981</v>
      </c>
      <c r="BN90">
        <v>0</v>
      </c>
      <c r="BO90" s="113">
        <v>1302020</v>
      </c>
      <c r="BP90">
        <v>229.454</v>
      </c>
      <c r="BQ90">
        <v>5228</v>
      </c>
      <c r="BR90" s="113">
        <v>1129751</v>
      </c>
      <c r="BS90">
        <v>5370</v>
      </c>
      <c r="BT90" s="113">
        <v>102350</v>
      </c>
      <c r="BU90">
        <v>0</v>
      </c>
      <c r="BV90" s="113">
        <v>27682</v>
      </c>
      <c r="BW90">
        <v>4625.0302734</v>
      </c>
      <c r="BX90">
        <v>4887.3251953</v>
      </c>
      <c r="BY90">
        <v>4887.3251953</v>
      </c>
      <c r="BZ90">
        <v>5931.625</v>
      </c>
      <c r="CA90">
        <v>0.0520361328</v>
      </c>
      <c r="CB90">
        <v>0.0413155273</v>
      </c>
      <c r="CC90">
        <v>0</v>
      </c>
      <c r="CD90">
        <v>0</v>
      </c>
      <c r="CE90">
        <v>0</v>
      </c>
      <c r="CF90">
        <v>707921.64888</v>
      </c>
      <c r="CG90">
        <v>76770.649725</v>
      </c>
      <c r="CH90">
        <v>204791</v>
      </c>
      <c r="CI90">
        <v>0</v>
      </c>
      <c r="CJ90">
        <v>60739.84</v>
      </c>
      <c r="CK90">
        <v>1929.8541938</v>
      </c>
      <c r="CL90">
        <v>0</v>
      </c>
      <c r="CM90">
        <v>0</v>
      </c>
      <c r="CN90">
        <v>0</v>
      </c>
      <c r="CO90">
        <v>0</v>
      </c>
      <c r="CP90">
        <v>0</v>
      </c>
      <c r="CQ90">
        <v>0</v>
      </c>
      <c r="CR90" s="113">
        <v>1092002</v>
      </c>
      <c r="CS90">
        <v>0.9731658002</v>
      </c>
      <c r="CT90">
        <v>1023919</v>
      </c>
      <c r="CU90">
        <v>221.386</v>
      </c>
      <c r="CV90" s="113">
        <v>69086</v>
      </c>
      <c r="CW90" s="113">
        <v>29224</v>
      </c>
      <c r="CX90" s="113">
        <v>98310</v>
      </c>
      <c r="CY90">
        <v>1190311.9928</v>
      </c>
      <c r="CZ90">
        <v>5229</v>
      </c>
      <c r="DA90">
        <v>829.278</v>
      </c>
      <c r="DB90">
        <v>5262</v>
      </c>
      <c r="DC90">
        <v>987.721</v>
      </c>
      <c r="DD90">
        <v>5199</v>
      </c>
      <c r="DE90">
        <v>2304.818</v>
      </c>
      <c r="DF90">
        <v>5092</v>
      </c>
      <c r="DG90">
        <v>1334.117</v>
      </c>
      <c r="DH90">
        <v>5111</v>
      </c>
      <c r="DI90">
        <v>591.372</v>
      </c>
      <c r="DJ90">
        <v>5121</v>
      </c>
      <c r="DK90">
        <v>332.793</v>
      </c>
      <c r="DL90">
        <v>5121</v>
      </c>
      <c r="DM90">
        <v>1346.994</v>
      </c>
      <c r="DN90">
        <v>5150</v>
      </c>
      <c r="DO90">
        <v>1417.459</v>
      </c>
      <c r="DP90">
        <v>5106</v>
      </c>
      <c r="DQ90">
        <v>668.851</v>
      </c>
      <c r="DR90">
        <v>0</v>
      </c>
      <c r="DS90">
        <v>4971</v>
      </c>
      <c r="DT90">
        <v>1232101</v>
      </c>
      <c r="DU90">
        <v>5370</v>
      </c>
      <c r="DV90" s="113">
        <v>1157406</v>
      </c>
      <c r="DW90" s="113">
        <v>26566</v>
      </c>
      <c r="DX90" s="113">
        <v>1183972</v>
      </c>
      <c r="DY90">
        <v>0</v>
      </c>
      <c r="DZ90" s="113">
        <v>1188953</v>
      </c>
      <c r="EA90" s="113">
        <v>1266328</v>
      </c>
      <c r="EB90" s="113">
        <v>96951</v>
      </c>
      <c r="EC90">
        <v>0</v>
      </c>
      <c r="ED90" s="113">
        <v>96951</v>
      </c>
      <c r="EE90">
        <v>0</v>
      </c>
      <c r="EF90">
        <v>1188953</v>
      </c>
      <c r="EG90">
        <v>5370</v>
      </c>
      <c r="EH90">
        <v>69269</v>
      </c>
      <c r="EI90" s="113">
        <v>1259581</v>
      </c>
      <c r="EJ90" s="113">
        <v>1291528</v>
      </c>
    </row>
    <row r="91" spans="1:140" ht="12.75">
      <c r="A91">
        <v>101801</v>
      </c>
      <c r="B91" t="s">
        <v>719</v>
      </c>
      <c r="C91" t="s">
        <v>413</v>
      </c>
      <c r="D91">
        <v>4</v>
      </c>
      <c r="E91">
        <v>1</v>
      </c>
      <c r="F91">
        <v>168.863</v>
      </c>
      <c r="G91">
        <v>0</v>
      </c>
      <c r="H91">
        <v>0</v>
      </c>
      <c r="I91">
        <v>0.082</v>
      </c>
      <c r="J91">
        <v>2.065</v>
      </c>
      <c r="K91">
        <v>0</v>
      </c>
      <c r="L91">
        <v>0</v>
      </c>
      <c r="M91">
        <v>0</v>
      </c>
      <c r="N91">
        <v>0</v>
      </c>
      <c r="O91">
        <v>0</v>
      </c>
      <c r="P91">
        <v>0</v>
      </c>
      <c r="Q91">
        <v>0</v>
      </c>
      <c r="R91">
        <v>0.989</v>
      </c>
      <c r="S91">
        <v>8.443</v>
      </c>
      <c r="T91">
        <v>198.8</v>
      </c>
      <c r="U91">
        <v>0</v>
      </c>
      <c r="V91">
        <v>0</v>
      </c>
      <c r="W91">
        <v>0</v>
      </c>
      <c r="X91">
        <v>0</v>
      </c>
      <c r="Y91">
        <v>0</v>
      </c>
      <c r="Z91">
        <v>0</v>
      </c>
      <c r="AA91">
        <v>0</v>
      </c>
      <c r="AB91">
        <v>0</v>
      </c>
      <c r="AC91">
        <v>0</v>
      </c>
      <c r="AD91">
        <v>0</v>
      </c>
      <c r="AE91">
        <v>0</v>
      </c>
      <c r="AF91">
        <v>20.756</v>
      </c>
      <c r="AG91">
        <v>20.756</v>
      </c>
      <c r="AH91">
        <v>0</v>
      </c>
      <c r="AI91">
        <v>168.863</v>
      </c>
      <c r="AJ91">
        <v>168.863</v>
      </c>
      <c r="AK91">
        <v>20.756</v>
      </c>
      <c r="AL91">
        <v>2.147</v>
      </c>
      <c r="AM91">
        <v>166.716</v>
      </c>
      <c r="AN91">
        <v>0</v>
      </c>
      <c r="AO91">
        <v>1</v>
      </c>
      <c r="AP91">
        <v>0</v>
      </c>
      <c r="AQ91">
        <v>10</v>
      </c>
      <c r="AR91">
        <v>0</v>
      </c>
      <c r="AS91">
        <v>0</v>
      </c>
      <c r="AT91">
        <v>0</v>
      </c>
      <c r="AU91">
        <v>0</v>
      </c>
      <c r="AV91">
        <v>0</v>
      </c>
      <c r="AW91" s="113">
        <v>4970</v>
      </c>
      <c r="AX91">
        <v>0</v>
      </c>
      <c r="AY91" s="113">
        <v>4970</v>
      </c>
      <c r="AZ91">
        <v>0</v>
      </c>
      <c r="BA91">
        <v>0</v>
      </c>
      <c r="BB91">
        <v>0</v>
      </c>
      <c r="BC91">
        <v>0</v>
      </c>
      <c r="BD91">
        <v>0</v>
      </c>
      <c r="BE91">
        <v>0</v>
      </c>
      <c r="BF91" s="113">
        <v>-32145</v>
      </c>
      <c r="BG91">
        <v>0</v>
      </c>
      <c r="BH91">
        <v>0</v>
      </c>
      <c r="BI91">
        <v>0</v>
      </c>
      <c r="BJ91">
        <v>0</v>
      </c>
      <c r="BK91">
        <v>160.634</v>
      </c>
      <c r="BL91">
        <v>3945</v>
      </c>
      <c r="BM91" s="113">
        <v>6867</v>
      </c>
      <c r="BN91">
        <v>0</v>
      </c>
      <c r="BO91" s="113">
        <v>1454467</v>
      </c>
      <c r="BP91">
        <v>268.47</v>
      </c>
      <c r="BQ91">
        <v>4994</v>
      </c>
      <c r="BR91" s="113">
        <v>1276009</v>
      </c>
      <c r="BS91">
        <v>5140</v>
      </c>
      <c r="BT91" s="113">
        <v>103814</v>
      </c>
      <c r="BU91">
        <v>0</v>
      </c>
      <c r="BV91" s="113">
        <v>32145</v>
      </c>
      <c r="BW91">
        <v>4625.0302734</v>
      </c>
      <c r="BX91">
        <v>4887.3251953</v>
      </c>
      <c r="BY91">
        <v>4887.3251953</v>
      </c>
      <c r="BZ91">
        <v>5931.625</v>
      </c>
      <c r="CA91">
        <v>0.0520361328</v>
      </c>
      <c r="CB91">
        <v>0.0413155273</v>
      </c>
      <c r="CC91">
        <v>6.605</v>
      </c>
      <c r="CD91">
        <v>0</v>
      </c>
      <c r="CE91">
        <v>0</v>
      </c>
      <c r="CF91">
        <v>988896.7935</v>
      </c>
      <c r="CG91">
        <v>6453.0148375</v>
      </c>
      <c r="CH91">
        <v>0</v>
      </c>
      <c r="CI91">
        <v>6009.7919543</v>
      </c>
      <c r="CJ91">
        <v>235841.41</v>
      </c>
      <c r="CK91">
        <v>0</v>
      </c>
      <c r="CL91">
        <v>0</v>
      </c>
      <c r="CM91">
        <v>12311.68085</v>
      </c>
      <c r="CN91">
        <v>39178.383125</v>
      </c>
      <c r="CO91">
        <v>0</v>
      </c>
      <c r="CP91">
        <v>0</v>
      </c>
      <c r="CQ91">
        <v>0</v>
      </c>
      <c r="CR91" s="113">
        <v>1288691</v>
      </c>
      <c r="CS91">
        <v>0.9731658002</v>
      </c>
      <c r="CT91">
        <v>1254110</v>
      </c>
      <c r="CU91">
        <v>271.157</v>
      </c>
      <c r="CV91" s="113">
        <v>84617</v>
      </c>
      <c r="CW91" s="113">
        <v>35794</v>
      </c>
      <c r="CX91" s="113">
        <v>120411</v>
      </c>
      <c r="CY91">
        <v>1409102.0743</v>
      </c>
      <c r="CZ91">
        <v>5229</v>
      </c>
      <c r="DA91">
        <v>829.278</v>
      </c>
      <c r="DB91">
        <v>5262</v>
      </c>
      <c r="DC91">
        <v>987.721</v>
      </c>
      <c r="DD91">
        <v>5199</v>
      </c>
      <c r="DE91">
        <v>2304.818</v>
      </c>
      <c r="DF91">
        <v>5092</v>
      </c>
      <c r="DG91">
        <v>1334.117</v>
      </c>
      <c r="DH91">
        <v>5111</v>
      </c>
      <c r="DI91">
        <v>591.372</v>
      </c>
      <c r="DJ91">
        <v>5121</v>
      </c>
      <c r="DK91">
        <v>332.793</v>
      </c>
      <c r="DL91">
        <v>5121</v>
      </c>
      <c r="DM91">
        <v>1346.994</v>
      </c>
      <c r="DN91">
        <v>5150</v>
      </c>
      <c r="DO91">
        <v>1417.459</v>
      </c>
      <c r="DP91">
        <v>5106</v>
      </c>
      <c r="DQ91">
        <v>668.851</v>
      </c>
      <c r="DR91">
        <v>0</v>
      </c>
      <c r="DS91">
        <v>4971</v>
      </c>
      <c r="DT91">
        <v>1379823</v>
      </c>
      <c r="DU91">
        <v>5140</v>
      </c>
      <c r="DV91" s="113">
        <v>1354158</v>
      </c>
      <c r="DW91" s="113">
        <v>32539</v>
      </c>
      <c r="DX91" s="113">
        <v>1386697</v>
      </c>
      <c r="DY91">
        <v>0</v>
      </c>
      <c r="DZ91" s="113">
        <v>1393564</v>
      </c>
      <c r="EA91" s="113">
        <v>1488652</v>
      </c>
      <c r="EB91" s="113">
        <v>104873</v>
      </c>
      <c r="EC91">
        <v>0</v>
      </c>
      <c r="ED91" s="113">
        <v>104873</v>
      </c>
      <c r="EE91">
        <v>0</v>
      </c>
      <c r="EF91">
        <v>1393564</v>
      </c>
      <c r="EG91">
        <v>5139</v>
      </c>
      <c r="EH91">
        <v>72728</v>
      </c>
      <c r="EI91" s="113">
        <v>1481830</v>
      </c>
      <c r="EJ91" s="113">
        <v>1518945</v>
      </c>
    </row>
    <row r="92" spans="1:140" ht="12.75">
      <c r="A92">
        <v>101802</v>
      </c>
      <c r="B92" t="s">
        <v>719</v>
      </c>
      <c r="C92" t="s">
        <v>414</v>
      </c>
      <c r="D92">
        <v>4</v>
      </c>
      <c r="E92">
        <v>1</v>
      </c>
      <c r="F92">
        <v>546.025</v>
      </c>
      <c r="G92">
        <v>0</v>
      </c>
      <c r="H92">
        <v>0</v>
      </c>
      <c r="I92">
        <v>0.623</v>
      </c>
      <c r="J92">
        <v>2.492</v>
      </c>
      <c r="K92">
        <v>0</v>
      </c>
      <c r="L92">
        <v>0</v>
      </c>
      <c r="M92">
        <v>0</v>
      </c>
      <c r="N92">
        <v>0</v>
      </c>
      <c r="O92">
        <v>0</v>
      </c>
      <c r="P92">
        <v>0</v>
      </c>
      <c r="Q92">
        <v>0</v>
      </c>
      <c r="R92">
        <v>0.989</v>
      </c>
      <c r="S92">
        <v>0</v>
      </c>
      <c r="T92">
        <v>594.8</v>
      </c>
      <c r="U92">
        <v>0</v>
      </c>
      <c r="V92">
        <v>0</v>
      </c>
      <c r="W92">
        <v>0</v>
      </c>
      <c r="X92">
        <v>0</v>
      </c>
      <c r="Y92">
        <v>0</v>
      </c>
      <c r="Z92">
        <v>0</v>
      </c>
      <c r="AA92">
        <v>0</v>
      </c>
      <c r="AB92">
        <v>0</v>
      </c>
      <c r="AC92">
        <v>0</v>
      </c>
      <c r="AD92">
        <v>0</v>
      </c>
      <c r="AE92">
        <v>0</v>
      </c>
      <c r="AF92">
        <v>482.054</v>
      </c>
      <c r="AG92">
        <v>509.447</v>
      </c>
      <c r="AH92">
        <v>0</v>
      </c>
      <c r="AI92">
        <v>546.025</v>
      </c>
      <c r="AJ92">
        <v>546.025</v>
      </c>
      <c r="AK92">
        <v>482.054</v>
      </c>
      <c r="AL92">
        <v>3.115</v>
      </c>
      <c r="AM92">
        <v>542.91</v>
      </c>
      <c r="AN92">
        <v>0</v>
      </c>
      <c r="AO92">
        <v>23</v>
      </c>
      <c r="AP92">
        <v>0</v>
      </c>
      <c r="AQ92">
        <v>41</v>
      </c>
      <c r="AR92">
        <v>0</v>
      </c>
      <c r="AS92">
        <v>0</v>
      </c>
      <c r="AT92">
        <v>0</v>
      </c>
      <c r="AU92">
        <v>0</v>
      </c>
      <c r="AV92">
        <v>0</v>
      </c>
      <c r="AW92" s="113">
        <v>16070</v>
      </c>
      <c r="AX92">
        <v>0</v>
      </c>
      <c r="AY92" s="113">
        <v>16070</v>
      </c>
      <c r="AZ92">
        <v>0</v>
      </c>
      <c r="BA92">
        <v>0</v>
      </c>
      <c r="BB92">
        <v>0</v>
      </c>
      <c r="BC92">
        <v>0</v>
      </c>
      <c r="BD92">
        <v>0</v>
      </c>
      <c r="BE92">
        <v>0</v>
      </c>
      <c r="BF92" s="113">
        <v>-109528</v>
      </c>
      <c r="BG92">
        <v>0</v>
      </c>
      <c r="BH92">
        <v>0</v>
      </c>
      <c r="BI92">
        <v>0</v>
      </c>
      <c r="BJ92">
        <v>0</v>
      </c>
      <c r="BK92">
        <v>553.489</v>
      </c>
      <c r="BL92">
        <v>3945</v>
      </c>
      <c r="BM92" s="113">
        <v>19678</v>
      </c>
      <c r="BN92">
        <v>0</v>
      </c>
      <c r="BO92" s="113">
        <v>5096812</v>
      </c>
      <c r="BP92">
        <v>911.608</v>
      </c>
      <c r="BQ92">
        <v>5146</v>
      </c>
      <c r="BR92" s="113">
        <v>4332780</v>
      </c>
      <c r="BS92">
        <v>5288</v>
      </c>
      <c r="BT92" s="113">
        <v>487426</v>
      </c>
      <c r="BU92">
        <v>0</v>
      </c>
      <c r="BV92" s="113">
        <v>109528</v>
      </c>
      <c r="BW92">
        <v>4625.0302734</v>
      </c>
      <c r="BX92">
        <v>4887.3251953</v>
      </c>
      <c r="BY92">
        <v>4887.3251953</v>
      </c>
      <c r="BZ92">
        <v>5931.625</v>
      </c>
      <c r="CA92">
        <v>0.0520361328</v>
      </c>
      <c r="CB92">
        <v>0.0413155273</v>
      </c>
      <c r="CC92">
        <v>10.591</v>
      </c>
      <c r="CD92">
        <v>0</v>
      </c>
      <c r="CE92">
        <v>0</v>
      </c>
      <c r="CF92">
        <v>3220338.5288</v>
      </c>
      <c r="CG92">
        <v>6453.0148375</v>
      </c>
      <c r="CH92">
        <v>0</v>
      </c>
      <c r="CI92">
        <v>0</v>
      </c>
      <c r="CJ92">
        <v>705626.11</v>
      </c>
      <c r="CK92">
        <v>0</v>
      </c>
      <c r="CL92">
        <v>0</v>
      </c>
      <c r="CM92">
        <v>285936.35578</v>
      </c>
      <c r="CN92">
        <v>62821.840375</v>
      </c>
      <c r="CO92">
        <v>0</v>
      </c>
      <c r="CP92">
        <v>0</v>
      </c>
      <c r="CQ92">
        <v>0</v>
      </c>
      <c r="CR92" s="113">
        <v>4281176</v>
      </c>
      <c r="CS92">
        <v>0.9731658002</v>
      </c>
      <c r="CT92">
        <v>4166294</v>
      </c>
      <c r="CU92">
        <v>900.814</v>
      </c>
      <c r="CV92" s="113">
        <v>281109</v>
      </c>
      <c r="CW92" s="113">
        <v>118910</v>
      </c>
      <c r="CX92" s="113">
        <v>400019</v>
      </c>
      <c r="CY92">
        <v>4681194.8497</v>
      </c>
      <c r="CZ92">
        <v>5229</v>
      </c>
      <c r="DA92">
        <v>829.278</v>
      </c>
      <c r="DB92">
        <v>5262</v>
      </c>
      <c r="DC92">
        <v>987.721</v>
      </c>
      <c r="DD92">
        <v>5199</v>
      </c>
      <c r="DE92">
        <v>2304.818</v>
      </c>
      <c r="DF92">
        <v>5092</v>
      </c>
      <c r="DG92">
        <v>1334.117</v>
      </c>
      <c r="DH92">
        <v>5111</v>
      </c>
      <c r="DI92">
        <v>591.372</v>
      </c>
      <c r="DJ92">
        <v>5121</v>
      </c>
      <c r="DK92">
        <v>332.793</v>
      </c>
      <c r="DL92">
        <v>5121</v>
      </c>
      <c r="DM92">
        <v>1346.994</v>
      </c>
      <c r="DN92">
        <v>5150</v>
      </c>
      <c r="DO92">
        <v>1417.459</v>
      </c>
      <c r="DP92">
        <v>5106</v>
      </c>
      <c r="DQ92">
        <v>668.851</v>
      </c>
      <c r="DR92">
        <v>0</v>
      </c>
      <c r="DS92">
        <v>4971</v>
      </c>
      <c r="DT92">
        <v>4820206</v>
      </c>
      <c r="DU92">
        <v>5288</v>
      </c>
      <c r="DV92" s="113">
        <v>4635589</v>
      </c>
      <c r="DW92" s="113">
        <v>108098</v>
      </c>
      <c r="DX92" s="113">
        <v>4743687</v>
      </c>
      <c r="DY92">
        <v>0</v>
      </c>
      <c r="DZ92" s="113">
        <v>4763365</v>
      </c>
      <c r="EA92" s="113">
        <v>5078789</v>
      </c>
      <c r="EB92" s="113">
        <v>482189</v>
      </c>
      <c r="EC92">
        <v>0</v>
      </c>
      <c r="ED92" s="113">
        <v>482189</v>
      </c>
      <c r="EE92">
        <v>0</v>
      </c>
      <c r="EF92">
        <v>4763365</v>
      </c>
      <c r="EG92">
        <v>5288</v>
      </c>
      <c r="EH92">
        <v>372661</v>
      </c>
      <c r="EI92" s="113">
        <v>5053856</v>
      </c>
      <c r="EJ92" s="113">
        <v>5179453</v>
      </c>
    </row>
    <row r="93" spans="1:140" ht="12.75">
      <c r="A93">
        <v>101803</v>
      </c>
      <c r="B93" t="s">
        <v>719</v>
      </c>
      <c r="C93" t="s">
        <v>418</v>
      </c>
      <c r="D93">
        <v>4</v>
      </c>
      <c r="E93">
        <v>1</v>
      </c>
      <c r="F93">
        <v>285.065</v>
      </c>
      <c r="G93">
        <v>0</v>
      </c>
      <c r="H93">
        <v>0</v>
      </c>
      <c r="I93">
        <v>0.69</v>
      </c>
      <c r="J93">
        <v>2.003</v>
      </c>
      <c r="K93">
        <v>0.058</v>
      </c>
      <c r="L93">
        <v>0</v>
      </c>
      <c r="M93">
        <v>0</v>
      </c>
      <c r="N93">
        <v>0</v>
      </c>
      <c r="O93">
        <v>0</v>
      </c>
      <c r="P93">
        <v>0</v>
      </c>
      <c r="Q93">
        <v>0</v>
      </c>
      <c r="R93">
        <v>9.07</v>
      </c>
      <c r="S93">
        <v>0</v>
      </c>
      <c r="T93">
        <v>76</v>
      </c>
      <c r="U93">
        <v>0</v>
      </c>
      <c r="V93">
        <v>0</v>
      </c>
      <c r="W93">
        <v>0</v>
      </c>
      <c r="X93">
        <v>0</v>
      </c>
      <c r="Y93">
        <v>0</v>
      </c>
      <c r="Z93">
        <v>0</v>
      </c>
      <c r="AA93">
        <v>0</v>
      </c>
      <c r="AB93">
        <v>0</v>
      </c>
      <c r="AC93">
        <v>0</v>
      </c>
      <c r="AD93">
        <v>0</v>
      </c>
      <c r="AE93">
        <v>0</v>
      </c>
      <c r="AF93">
        <v>0</v>
      </c>
      <c r="AG93">
        <v>0</v>
      </c>
      <c r="AH93">
        <v>0</v>
      </c>
      <c r="AI93">
        <v>285.065</v>
      </c>
      <c r="AJ93">
        <v>285.065</v>
      </c>
      <c r="AK93">
        <v>0</v>
      </c>
      <c r="AL93">
        <v>2.751</v>
      </c>
      <c r="AM93">
        <v>282.314</v>
      </c>
      <c r="AN93">
        <v>0</v>
      </c>
      <c r="AO93">
        <v>9.833</v>
      </c>
      <c r="AP93">
        <v>0.25</v>
      </c>
      <c r="AQ93">
        <v>0</v>
      </c>
      <c r="AR93">
        <v>0</v>
      </c>
      <c r="AS93">
        <v>0</v>
      </c>
      <c r="AT93" s="113">
        <v>4979</v>
      </c>
      <c r="AU93">
        <v>0</v>
      </c>
      <c r="AV93">
        <v>0</v>
      </c>
      <c r="AW93" s="113">
        <v>8389</v>
      </c>
      <c r="AX93">
        <v>0</v>
      </c>
      <c r="AY93" s="113">
        <v>8389</v>
      </c>
      <c r="AZ93">
        <v>0</v>
      </c>
      <c r="BA93">
        <v>0</v>
      </c>
      <c r="BB93">
        <v>0</v>
      </c>
      <c r="BC93">
        <v>0</v>
      </c>
      <c r="BD93">
        <v>0</v>
      </c>
      <c r="BE93">
        <v>0</v>
      </c>
      <c r="BF93" s="113">
        <v>-47375</v>
      </c>
      <c r="BG93">
        <v>0</v>
      </c>
      <c r="BH93">
        <v>0</v>
      </c>
      <c r="BI93">
        <v>0</v>
      </c>
      <c r="BJ93">
        <v>0</v>
      </c>
      <c r="BK93">
        <v>287.339</v>
      </c>
      <c r="BL93">
        <v>3945</v>
      </c>
      <c r="BM93" s="113">
        <v>8781</v>
      </c>
      <c r="BN93">
        <v>0</v>
      </c>
      <c r="BO93" s="113">
        <v>2185639</v>
      </c>
      <c r="BP93">
        <v>394.835</v>
      </c>
      <c r="BQ93">
        <v>5081</v>
      </c>
      <c r="BR93" s="113">
        <v>1876612</v>
      </c>
      <c r="BS93">
        <v>5223</v>
      </c>
      <c r="BT93" s="113">
        <v>185706</v>
      </c>
      <c r="BU93">
        <v>0</v>
      </c>
      <c r="BV93" s="113">
        <v>47375</v>
      </c>
      <c r="BW93">
        <v>4625.0302734</v>
      </c>
      <c r="BX93">
        <v>4887.3251953</v>
      </c>
      <c r="BY93">
        <v>4887.3251953</v>
      </c>
      <c r="BZ93">
        <v>5931.625</v>
      </c>
      <c r="CA93">
        <v>0.0520361328</v>
      </c>
      <c r="CB93">
        <v>0.0413155273</v>
      </c>
      <c r="CC93">
        <v>9.633</v>
      </c>
      <c r="CD93">
        <v>0</v>
      </c>
      <c r="CE93">
        <v>0</v>
      </c>
      <c r="CF93">
        <v>1674580.7803</v>
      </c>
      <c r="CG93">
        <v>59179.822625</v>
      </c>
      <c r="CH93">
        <v>0</v>
      </c>
      <c r="CI93">
        <v>0</v>
      </c>
      <c r="CJ93">
        <v>90160.7</v>
      </c>
      <c r="CK93">
        <v>0</v>
      </c>
      <c r="CL93">
        <v>0</v>
      </c>
      <c r="CM93">
        <v>0</v>
      </c>
      <c r="CN93">
        <v>57139.343625</v>
      </c>
      <c r="CO93">
        <v>0</v>
      </c>
      <c r="CP93">
        <v>0</v>
      </c>
      <c r="CQ93">
        <v>0</v>
      </c>
      <c r="CR93" s="113">
        <v>1881061</v>
      </c>
      <c r="CS93">
        <v>0.9731658002</v>
      </c>
      <c r="CT93">
        <v>1830584</v>
      </c>
      <c r="CU93">
        <v>395.799</v>
      </c>
      <c r="CV93" s="113">
        <v>123513</v>
      </c>
      <c r="CW93" s="113">
        <v>52247</v>
      </c>
      <c r="CX93" s="113">
        <v>175760</v>
      </c>
      <c r="CY93">
        <v>2056820.6465</v>
      </c>
      <c r="CZ93">
        <v>5229</v>
      </c>
      <c r="DA93">
        <v>829.278</v>
      </c>
      <c r="DB93">
        <v>5262</v>
      </c>
      <c r="DC93">
        <v>987.721</v>
      </c>
      <c r="DD93">
        <v>5199</v>
      </c>
      <c r="DE93">
        <v>2304.818</v>
      </c>
      <c r="DF93">
        <v>5092</v>
      </c>
      <c r="DG93">
        <v>1334.117</v>
      </c>
      <c r="DH93">
        <v>5111</v>
      </c>
      <c r="DI93">
        <v>591.372</v>
      </c>
      <c r="DJ93">
        <v>5121</v>
      </c>
      <c r="DK93">
        <v>332.793</v>
      </c>
      <c r="DL93">
        <v>5121</v>
      </c>
      <c r="DM93">
        <v>1346.994</v>
      </c>
      <c r="DN93">
        <v>5150</v>
      </c>
      <c r="DO93">
        <v>1417.459</v>
      </c>
      <c r="DP93">
        <v>5106</v>
      </c>
      <c r="DQ93">
        <v>668.851</v>
      </c>
      <c r="DR93">
        <v>0</v>
      </c>
      <c r="DS93">
        <v>4971</v>
      </c>
      <c r="DT93">
        <v>2062318</v>
      </c>
      <c r="DU93">
        <v>5223</v>
      </c>
      <c r="DV93" s="113">
        <v>2011055</v>
      </c>
      <c r="DW93" s="113">
        <v>47496</v>
      </c>
      <c r="DX93" s="113">
        <v>2058551</v>
      </c>
      <c r="DY93">
        <v>0</v>
      </c>
      <c r="DZ93" s="113">
        <v>2067332</v>
      </c>
      <c r="EA93" s="113">
        <v>2205788</v>
      </c>
      <c r="EB93" s="113">
        <v>186271</v>
      </c>
      <c r="EC93">
        <v>0</v>
      </c>
      <c r="ED93" s="113">
        <v>186271</v>
      </c>
      <c r="EE93">
        <v>0</v>
      </c>
      <c r="EF93">
        <v>2067332</v>
      </c>
      <c r="EG93">
        <v>5223</v>
      </c>
      <c r="EH93">
        <v>143875</v>
      </c>
      <c r="EI93" s="113">
        <v>2200696</v>
      </c>
      <c r="EJ93" s="113">
        <v>2256460</v>
      </c>
    </row>
    <row r="94" spans="1:140" ht="12.75">
      <c r="A94">
        <v>101804</v>
      </c>
      <c r="B94" t="s">
        <v>719</v>
      </c>
      <c r="C94" t="s">
        <v>216</v>
      </c>
      <c r="D94">
        <v>4</v>
      </c>
      <c r="E94">
        <v>1</v>
      </c>
      <c r="F94">
        <v>552.166</v>
      </c>
      <c r="G94">
        <v>0.103</v>
      </c>
      <c r="H94">
        <v>0</v>
      </c>
      <c r="I94">
        <v>0.039</v>
      </c>
      <c r="J94">
        <v>7.536</v>
      </c>
      <c r="K94">
        <v>0</v>
      </c>
      <c r="L94">
        <v>0</v>
      </c>
      <c r="M94">
        <v>0</v>
      </c>
      <c r="N94">
        <v>1.107</v>
      </c>
      <c r="O94">
        <v>0</v>
      </c>
      <c r="P94">
        <v>1.219</v>
      </c>
      <c r="Q94">
        <v>61.299</v>
      </c>
      <c r="R94">
        <v>19.378</v>
      </c>
      <c r="S94">
        <v>0</v>
      </c>
      <c r="T94">
        <v>568.8</v>
      </c>
      <c r="U94">
        <v>3.832</v>
      </c>
      <c r="V94">
        <v>0</v>
      </c>
      <c r="W94">
        <v>0</v>
      </c>
      <c r="X94">
        <v>0</v>
      </c>
      <c r="Y94">
        <v>0</v>
      </c>
      <c r="Z94">
        <v>0</v>
      </c>
      <c r="AA94">
        <v>0</v>
      </c>
      <c r="AB94">
        <v>0</v>
      </c>
      <c r="AC94">
        <v>0</v>
      </c>
      <c r="AD94">
        <v>0</v>
      </c>
      <c r="AE94">
        <v>0</v>
      </c>
      <c r="AF94">
        <v>135.592</v>
      </c>
      <c r="AG94">
        <v>135.592</v>
      </c>
      <c r="AH94">
        <v>0</v>
      </c>
      <c r="AI94">
        <v>552.166</v>
      </c>
      <c r="AJ94">
        <v>552.166</v>
      </c>
      <c r="AK94">
        <v>135.592</v>
      </c>
      <c r="AL94">
        <v>10.004</v>
      </c>
      <c r="AM94">
        <v>480.863</v>
      </c>
      <c r="AN94">
        <v>418.384</v>
      </c>
      <c r="AO94">
        <v>32</v>
      </c>
      <c r="AP94">
        <v>24</v>
      </c>
      <c r="AQ94">
        <v>38</v>
      </c>
      <c r="AR94">
        <v>0</v>
      </c>
      <c r="AS94" s="113">
        <v>115056</v>
      </c>
      <c r="AT94">
        <v>0</v>
      </c>
      <c r="AU94">
        <v>0</v>
      </c>
      <c r="AV94">
        <v>0</v>
      </c>
      <c r="AW94" s="113">
        <v>16250</v>
      </c>
      <c r="AX94">
        <v>0</v>
      </c>
      <c r="AY94" s="113">
        <v>16250</v>
      </c>
      <c r="AZ94">
        <v>0</v>
      </c>
      <c r="BA94" s="113">
        <v>22174</v>
      </c>
      <c r="BB94">
        <v>0</v>
      </c>
      <c r="BC94">
        <v>0</v>
      </c>
      <c r="BD94">
        <v>0</v>
      </c>
      <c r="BE94" s="113">
        <v>22174</v>
      </c>
      <c r="BF94" s="113">
        <v>-110772</v>
      </c>
      <c r="BG94">
        <v>0</v>
      </c>
      <c r="BH94">
        <v>0</v>
      </c>
      <c r="BI94">
        <v>0</v>
      </c>
      <c r="BJ94">
        <v>11.833</v>
      </c>
      <c r="BK94">
        <v>555.818</v>
      </c>
      <c r="BL94">
        <v>3945</v>
      </c>
      <c r="BM94" s="113">
        <v>20194</v>
      </c>
      <c r="BN94" s="113">
        <v>18469</v>
      </c>
      <c r="BO94" s="113">
        <v>5441190</v>
      </c>
      <c r="BP94">
        <v>949.633</v>
      </c>
      <c r="BQ94">
        <v>5282</v>
      </c>
      <c r="BR94" s="113">
        <v>4648748</v>
      </c>
      <c r="BS94">
        <v>5423</v>
      </c>
      <c r="BT94" s="113">
        <v>501363</v>
      </c>
      <c r="BU94">
        <v>0</v>
      </c>
      <c r="BV94" s="113">
        <v>110772</v>
      </c>
      <c r="BW94">
        <v>4625.0302734</v>
      </c>
      <c r="BX94">
        <v>4887.3251953</v>
      </c>
      <c r="BY94">
        <v>4887.3251953</v>
      </c>
      <c r="BZ94">
        <v>5931.625</v>
      </c>
      <c r="CA94">
        <v>0.0520361328</v>
      </c>
      <c r="CB94">
        <v>0.0413155273</v>
      </c>
      <c r="CC94">
        <v>30.74</v>
      </c>
      <c r="CD94">
        <v>0</v>
      </c>
      <c r="CE94">
        <v>0</v>
      </c>
      <c r="CF94">
        <v>2852298.9924</v>
      </c>
      <c r="CG94">
        <v>126437.33218</v>
      </c>
      <c r="CH94">
        <v>491455</v>
      </c>
      <c r="CI94">
        <v>0</v>
      </c>
      <c r="CJ94">
        <v>674781.66</v>
      </c>
      <c r="CK94">
        <v>54779.26867</v>
      </c>
      <c r="CL94">
        <v>0</v>
      </c>
      <c r="CM94">
        <v>80428.0897</v>
      </c>
      <c r="CN94">
        <v>182338.74566</v>
      </c>
      <c r="CO94">
        <v>0</v>
      </c>
      <c r="CP94">
        <v>28922.6035</v>
      </c>
      <c r="CQ94">
        <v>0</v>
      </c>
      <c r="CR94" s="113">
        <v>4599749</v>
      </c>
      <c r="CS94">
        <v>0.9731658002</v>
      </c>
      <c r="CT94">
        <v>4342771</v>
      </c>
      <c r="CU94">
        <v>938.971</v>
      </c>
      <c r="CV94" s="113">
        <v>293016</v>
      </c>
      <c r="CW94" s="113">
        <v>123947</v>
      </c>
      <c r="CX94" s="113">
        <v>416963</v>
      </c>
      <c r="CY94">
        <v>5016712.0886</v>
      </c>
      <c r="CZ94">
        <v>5229</v>
      </c>
      <c r="DA94">
        <v>829.278</v>
      </c>
      <c r="DB94">
        <v>5262</v>
      </c>
      <c r="DC94">
        <v>987.721</v>
      </c>
      <c r="DD94">
        <v>5199</v>
      </c>
      <c r="DE94">
        <v>2304.818</v>
      </c>
      <c r="DF94">
        <v>5092</v>
      </c>
      <c r="DG94">
        <v>1334.117</v>
      </c>
      <c r="DH94">
        <v>5111</v>
      </c>
      <c r="DI94">
        <v>591.372</v>
      </c>
      <c r="DJ94">
        <v>5121</v>
      </c>
      <c r="DK94">
        <v>332.793</v>
      </c>
      <c r="DL94">
        <v>5121</v>
      </c>
      <c r="DM94">
        <v>1346.994</v>
      </c>
      <c r="DN94">
        <v>5150</v>
      </c>
      <c r="DO94">
        <v>1417.459</v>
      </c>
      <c r="DP94">
        <v>5106</v>
      </c>
      <c r="DQ94">
        <v>668.851</v>
      </c>
      <c r="DR94">
        <v>0</v>
      </c>
      <c r="DS94">
        <v>4971</v>
      </c>
      <c r="DT94">
        <v>5150111</v>
      </c>
      <c r="DU94">
        <v>5423</v>
      </c>
      <c r="DV94" s="113">
        <v>4959645</v>
      </c>
      <c r="DW94" s="113">
        <v>112677</v>
      </c>
      <c r="DX94" s="113">
        <v>5072322</v>
      </c>
      <c r="DY94" s="113">
        <v>3705</v>
      </c>
      <c r="DZ94" s="113">
        <v>5096221</v>
      </c>
      <c r="EA94" s="113">
        <v>5420680</v>
      </c>
      <c r="EB94" s="113">
        <v>496472</v>
      </c>
      <c r="EC94">
        <v>0</v>
      </c>
      <c r="ED94" s="113">
        <v>496472</v>
      </c>
      <c r="EE94">
        <v>0</v>
      </c>
      <c r="EF94">
        <v>5096221</v>
      </c>
      <c r="EG94">
        <v>5427</v>
      </c>
      <c r="EH94">
        <v>385700</v>
      </c>
      <c r="EI94" s="113">
        <v>5402412</v>
      </c>
      <c r="EJ94" s="113">
        <v>5529434</v>
      </c>
    </row>
    <row r="95" spans="1:140" ht="12.75">
      <c r="A95">
        <v>101805</v>
      </c>
      <c r="B95" t="s">
        <v>719</v>
      </c>
      <c r="C95" t="s">
        <v>419</v>
      </c>
      <c r="D95">
        <v>4</v>
      </c>
      <c r="E95">
        <v>1</v>
      </c>
      <c r="F95">
        <v>708.116</v>
      </c>
      <c r="G95">
        <v>0.162</v>
      </c>
      <c r="H95">
        <v>0</v>
      </c>
      <c r="I95">
        <v>0.707</v>
      </c>
      <c r="J95">
        <v>2.162</v>
      </c>
      <c r="K95">
        <v>0</v>
      </c>
      <c r="L95">
        <v>0</v>
      </c>
      <c r="M95">
        <v>0</v>
      </c>
      <c r="N95">
        <v>0</v>
      </c>
      <c r="O95">
        <v>0</v>
      </c>
      <c r="P95">
        <v>0</v>
      </c>
      <c r="Q95">
        <v>19.85</v>
      </c>
      <c r="R95">
        <v>57.121</v>
      </c>
      <c r="S95">
        <v>0</v>
      </c>
      <c r="T95">
        <v>725.2</v>
      </c>
      <c r="U95">
        <v>0.339</v>
      </c>
      <c r="V95">
        <v>0</v>
      </c>
      <c r="W95">
        <v>0</v>
      </c>
      <c r="X95">
        <v>0</v>
      </c>
      <c r="Y95">
        <v>0</v>
      </c>
      <c r="Z95">
        <v>0</v>
      </c>
      <c r="AA95">
        <v>0</v>
      </c>
      <c r="AB95">
        <v>0</v>
      </c>
      <c r="AC95">
        <v>0</v>
      </c>
      <c r="AD95">
        <v>0</v>
      </c>
      <c r="AE95">
        <v>0</v>
      </c>
      <c r="AF95">
        <v>7.056</v>
      </c>
      <c r="AG95">
        <v>7.056</v>
      </c>
      <c r="AH95">
        <v>0</v>
      </c>
      <c r="AI95">
        <v>708.116</v>
      </c>
      <c r="AJ95">
        <v>708.116</v>
      </c>
      <c r="AK95">
        <v>7.056</v>
      </c>
      <c r="AL95">
        <v>3.031</v>
      </c>
      <c r="AM95">
        <v>685.235</v>
      </c>
      <c r="AN95">
        <v>139.062</v>
      </c>
      <c r="AO95">
        <v>32.417</v>
      </c>
      <c r="AP95">
        <v>1.75</v>
      </c>
      <c r="AQ95">
        <v>0</v>
      </c>
      <c r="AR95">
        <v>0</v>
      </c>
      <c r="AS95" s="113">
        <v>38242</v>
      </c>
      <c r="AT95" s="113">
        <v>16645</v>
      </c>
      <c r="AU95">
        <v>0</v>
      </c>
      <c r="AV95">
        <v>0</v>
      </c>
      <c r="AW95" s="113">
        <v>20840</v>
      </c>
      <c r="AX95">
        <v>0</v>
      </c>
      <c r="AY95" s="113">
        <v>20840</v>
      </c>
      <c r="AZ95">
        <v>0</v>
      </c>
      <c r="BA95" s="113">
        <v>76380</v>
      </c>
      <c r="BB95">
        <v>0</v>
      </c>
      <c r="BC95">
        <v>0</v>
      </c>
      <c r="BD95">
        <v>0</v>
      </c>
      <c r="BE95" s="113">
        <v>76380</v>
      </c>
      <c r="BF95" s="113">
        <v>-130771</v>
      </c>
      <c r="BG95">
        <v>0</v>
      </c>
      <c r="BH95">
        <v>0</v>
      </c>
      <c r="BI95">
        <v>0</v>
      </c>
      <c r="BJ95">
        <v>4.101</v>
      </c>
      <c r="BK95">
        <v>679.136</v>
      </c>
      <c r="BL95">
        <v>3945</v>
      </c>
      <c r="BM95" s="113">
        <v>24521</v>
      </c>
      <c r="BN95">
        <v>0</v>
      </c>
      <c r="BO95" s="113">
        <v>6183416</v>
      </c>
      <c r="BP95">
        <v>1093.157</v>
      </c>
      <c r="BQ95">
        <v>5202</v>
      </c>
      <c r="BR95" s="113">
        <v>5231634</v>
      </c>
      <c r="BS95">
        <v>5344</v>
      </c>
      <c r="BT95" s="113">
        <v>610669</v>
      </c>
      <c r="BU95">
        <v>0</v>
      </c>
      <c r="BV95" s="113">
        <v>130771</v>
      </c>
      <c r="BW95">
        <v>4625.0302734</v>
      </c>
      <c r="BX95">
        <v>4887.3251953</v>
      </c>
      <c r="BY95">
        <v>4887.3251953</v>
      </c>
      <c r="BZ95">
        <v>5931.625</v>
      </c>
      <c r="CA95">
        <v>0.0520361328</v>
      </c>
      <c r="CB95">
        <v>0.0413155273</v>
      </c>
      <c r="CC95">
        <v>10.831</v>
      </c>
      <c r="CD95">
        <v>0</v>
      </c>
      <c r="CE95">
        <v>0</v>
      </c>
      <c r="CF95">
        <v>4064557.0569</v>
      </c>
      <c r="CG95">
        <v>372702.38679</v>
      </c>
      <c r="CH95">
        <v>159158</v>
      </c>
      <c r="CI95">
        <v>0</v>
      </c>
      <c r="CJ95">
        <v>860322.89</v>
      </c>
      <c r="CK95">
        <v>4846.0783088</v>
      </c>
      <c r="CL95">
        <v>0</v>
      </c>
      <c r="CM95">
        <v>4185.3546</v>
      </c>
      <c r="CN95">
        <v>64245.430375</v>
      </c>
      <c r="CO95">
        <v>0</v>
      </c>
      <c r="CP95">
        <v>0</v>
      </c>
      <c r="CQ95">
        <v>0</v>
      </c>
      <c r="CR95" s="113">
        <v>5644639</v>
      </c>
      <c r="CS95">
        <v>0.9731658002</v>
      </c>
      <c r="CT95">
        <v>5381624</v>
      </c>
      <c r="CU95">
        <v>1163.587</v>
      </c>
      <c r="CV95" s="113">
        <v>363110</v>
      </c>
      <c r="CW95" s="113">
        <v>153597</v>
      </c>
      <c r="CX95" s="113">
        <v>516707</v>
      </c>
      <c r="CY95">
        <v>6161346.1969</v>
      </c>
      <c r="CZ95">
        <v>5229</v>
      </c>
      <c r="DA95">
        <v>829.278</v>
      </c>
      <c r="DB95">
        <v>5262</v>
      </c>
      <c r="DC95">
        <v>987.721</v>
      </c>
      <c r="DD95">
        <v>5199</v>
      </c>
      <c r="DE95">
        <v>2304.818</v>
      </c>
      <c r="DF95">
        <v>5092</v>
      </c>
      <c r="DG95">
        <v>1334.117</v>
      </c>
      <c r="DH95">
        <v>5111</v>
      </c>
      <c r="DI95">
        <v>591.372</v>
      </c>
      <c r="DJ95">
        <v>5121</v>
      </c>
      <c r="DK95">
        <v>332.793</v>
      </c>
      <c r="DL95">
        <v>5121</v>
      </c>
      <c r="DM95">
        <v>1346.994</v>
      </c>
      <c r="DN95">
        <v>5150</v>
      </c>
      <c r="DO95">
        <v>1417.459</v>
      </c>
      <c r="DP95">
        <v>5106</v>
      </c>
      <c r="DQ95">
        <v>668.851</v>
      </c>
      <c r="DR95">
        <v>0</v>
      </c>
      <c r="DS95">
        <v>4971</v>
      </c>
      <c r="DT95">
        <v>5842303</v>
      </c>
      <c r="DU95">
        <v>5344</v>
      </c>
      <c r="DV95" s="113">
        <v>6052980</v>
      </c>
      <c r="DW95" s="113">
        <v>139630</v>
      </c>
      <c r="DX95" s="113">
        <v>6192610</v>
      </c>
      <c r="DY95" s="113">
        <v>76380</v>
      </c>
      <c r="DZ95" s="113">
        <v>6293511</v>
      </c>
      <c r="EA95" s="113">
        <v>6625464</v>
      </c>
      <c r="EB95" s="113">
        <v>648872</v>
      </c>
      <c r="EC95">
        <v>0</v>
      </c>
      <c r="ED95" s="113">
        <v>648872</v>
      </c>
      <c r="EE95">
        <v>0</v>
      </c>
      <c r="EF95">
        <v>6293511</v>
      </c>
      <c r="EG95">
        <v>5409</v>
      </c>
      <c r="EH95">
        <v>534746</v>
      </c>
      <c r="EI95" s="113">
        <v>6696092</v>
      </c>
      <c r="EJ95" s="113">
        <v>6847703</v>
      </c>
    </row>
    <row r="96" spans="1:140" ht="12.75">
      <c r="A96">
        <v>101806</v>
      </c>
      <c r="B96" t="s">
        <v>719</v>
      </c>
      <c r="C96" t="s">
        <v>22</v>
      </c>
      <c r="D96">
        <v>4</v>
      </c>
      <c r="E96">
        <v>1</v>
      </c>
      <c r="F96">
        <v>1193.512</v>
      </c>
      <c r="G96">
        <v>0.021</v>
      </c>
      <c r="H96">
        <v>0</v>
      </c>
      <c r="I96">
        <v>0.554</v>
      </c>
      <c r="J96">
        <v>28.537</v>
      </c>
      <c r="K96">
        <v>0.899</v>
      </c>
      <c r="L96">
        <v>0</v>
      </c>
      <c r="M96">
        <v>0</v>
      </c>
      <c r="N96">
        <v>0.419</v>
      </c>
      <c r="O96">
        <v>0</v>
      </c>
      <c r="P96">
        <v>0.664</v>
      </c>
      <c r="Q96">
        <v>6.128</v>
      </c>
      <c r="R96">
        <v>33.786</v>
      </c>
      <c r="S96">
        <v>0</v>
      </c>
      <c r="T96">
        <v>1143.2</v>
      </c>
      <c r="U96">
        <v>0</v>
      </c>
      <c r="V96">
        <v>0</v>
      </c>
      <c r="W96">
        <v>0</v>
      </c>
      <c r="X96">
        <v>0</v>
      </c>
      <c r="Y96">
        <v>0</v>
      </c>
      <c r="Z96">
        <v>0.038</v>
      </c>
      <c r="AA96">
        <v>0.004</v>
      </c>
      <c r="AB96">
        <v>0</v>
      </c>
      <c r="AC96">
        <v>0</v>
      </c>
      <c r="AD96">
        <v>0</v>
      </c>
      <c r="AE96">
        <v>0</v>
      </c>
      <c r="AF96">
        <v>558.583</v>
      </c>
      <c r="AG96">
        <v>558.583</v>
      </c>
      <c r="AH96">
        <v>0</v>
      </c>
      <c r="AI96">
        <v>1193.512</v>
      </c>
      <c r="AJ96">
        <v>1193.512</v>
      </c>
      <c r="AK96">
        <v>558.583</v>
      </c>
      <c r="AL96">
        <v>31.094</v>
      </c>
      <c r="AM96">
        <v>1156.29</v>
      </c>
      <c r="AN96">
        <v>265.011</v>
      </c>
      <c r="AO96">
        <v>64.333</v>
      </c>
      <c r="AP96">
        <v>1</v>
      </c>
      <c r="AQ96">
        <v>0</v>
      </c>
      <c r="AR96">
        <v>0</v>
      </c>
      <c r="AS96" s="113">
        <v>72878</v>
      </c>
      <c r="AT96" s="113">
        <v>32417</v>
      </c>
      <c r="AU96">
        <v>0</v>
      </c>
      <c r="AV96">
        <v>0</v>
      </c>
      <c r="AW96" s="113">
        <v>35125</v>
      </c>
      <c r="AX96">
        <v>0</v>
      </c>
      <c r="AY96" s="113">
        <v>35125</v>
      </c>
      <c r="AZ96">
        <v>0</v>
      </c>
      <c r="BA96" s="113">
        <v>49883</v>
      </c>
      <c r="BB96">
        <v>0</v>
      </c>
      <c r="BC96">
        <v>0</v>
      </c>
      <c r="BD96">
        <v>0</v>
      </c>
      <c r="BE96" s="113">
        <v>49883</v>
      </c>
      <c r="BF96" s="113">
        <v>-201422</v>
      </c>
      <c r="BG96">
        <v>0</v>
      </c>
      <c r="BH96">
        <v>0</v>
      </c>
      <c r="BI96">
        <v>0</v>
      </c>
      <c r="BJ96">
        <v>0</v>
      </c>
      <c r="BK96" s="168">
        <v>1040.813</v>
      </c>
      <c r="BL96">
        <v>3945</v>
      </c>
      <c r="BM96" s="113">
        <v>31473</v>
      </c>
      <c r="BN96" s="113">
        <v>48529</v>
      </c>
      <c r="BO96" s="113">
        <v>9623053</v>
      </c>
      <c r="BP96">
        <v>1702.527</v>
      </c>
      <c r="BQ96">
        <v>5168</v>
      </c>
      <c r="BR96" s="113">
        <v>8196072</v>
      </c>
      <c r="BS96">
        <v>5306</v>
      </c>
      <c r="BT96" s="113">
        <v>838364</v>
      </c>
      <c r="BU96">
        <v>0</v>
      </c>
      <c r="BV96" s="113">
        <v>201422</v>
      </c>
      <c r="BW96">
        <v>4625.0302734</v>
      </c>
      <c r="BX96">
        <v>4887.3251953</v>
      </c>
      <c r="BY96">
        <v>4887.3251953</v>
      </c>
      <c r="BZ96">
        <v>5931.625</v>
      </c>
      <c r="CA96">
        <v>0.0520361328</v>
      </c>
      <c r="CB96">
        <v>0.0413155273</v>
      </c>
      <c r="CC96">
        <v>94.803</v>
      </c>
      <c r="CD96">
        <v>0.126</v>
      </c>
      <c r="CE96">
        <v>0</v>
      </c>
      <c r="CF96">
        <v>6858678.6713</v>
      </c>
      <c r="CG96">
        <v>220446.47048</v>
      </c>
      <c r="CH96">
        <v>49071</v>
      </c>
      <c r="CI96">
        <v>0</v>
      </c>
      <c r="CJ96">
        <v>1356206.74</v>
      </c>
      <c r="CK96">
        <v>0</v>
      </c>
      <c r="CL96">
        <v>0</v>
      </c>
      <c r="CM96">
        <v>331330.48874</v>
      </c>
      <c r="CN96">
        <v>562334.06539</v>
      </c>
      <c r="CO96">
        <v>0</v>
      </c>
      <c r="CP96">
        <v>15754.396</v>
      </c>
      <c r="CQ96">
        <v>560.5385625</v>
      </c>
      <c r="CR96" s="113">
        <v>9501389</v>
      </c>
      <c r="CS96">
        <v>0.9731658002</v>
      </c>
      <c r="CT96">
        <v>9126960</v>
      </c>
      <c r="CU96">
        <v>1973.384</v>
      </c>
      <c r="CV96" s="113">
        <v>615816</v>
      </c>
      <c r="CW96" s="113">
        <v>260493</v>
      </c>
      <c r="CX96" s="113">
        <v>876309</v>
      </c>
      <c r="CY96">
        <v>10377697.974</v>
      </c>
      <c r="CZ96">
        <v>5229</v>
      </c>
      <c r="DA96">
        <v>829.278</v>
      </c>
      <c r="DB96">
        <v>5262</v>
      </c>
      <c r="DC96">
        <v>987.721</v>
      </c>
      <c r="DD96">
        <v>5199</v>
      </c>
      <c r="DE96">
        <v>2304.818</v>
      </c>
      <c r="DF96">
        <v>5092</v>
      </c>
      <c r="DG96">
        <v>1334.117</v>
      </c>
      <c r="DH96">
        <v>5111</v>
      </c>
      <c r="DI96">
        <v>591.372</v>
      </c>
      <c r="DJ96">
        <v>5121</v>
      </c>
      <c r="DK96">
        <v>332.793</v>
      </c>
      <c r="DL96">
        <v>5121</v>
      </c>
      <c r="DM96">
        <v>1346.994</v>
      </c>
      <c r="DN96">
        <v>5150</v>
      </c>
      <c r="DO96">
        <v>1417.459</v>
      </c>
      <c r="DP96">
        <v>5106</v>
      </c>
      <c r="DQ96">
        <v>668.851</v>
      </c>
      <c r="DR96">
        <v>0</v>
      </c>
      <c r="DS96">
        <v>4971</v>
      </c>
      <c r="DT96">
        <v>9034436</v>
      </c>
      <c r="DU96">
        <v>5306</v>
      </c>
      <c r="DV96" s="113">
        <v>10198449</v>
      </c>
      <c r="DW96" s="113">
        <v>236806</v>
      </c>
      <c r="DX96" s="113">
        <v>10435255</v>
      </c>
      <c r="DY96" s="113">
        <v>1354</v>
      </c>
      <c r="DZ96" s="113">
        <v>10468082</v>
      </c>
      <c r="EA96" s="113">
        <v>11161460</v>
      </c>
      <c r="EB96" s="113">
        <v>966693</v>
      </c>
      <c r="EC96">
        <v>0</v>
      </c>
      <c r="ED96" s="113">
        <v>966693</v>
      </c>
      <c r="EE96">
        <v>0</v>
      </c>
      <c r="EF96">
        <v>10468082</v>
      </c>
      <c r="EG96">
        <v>5305</v>
      </c>
      <c r="EH96">
        <v>797688</v>
      </c>
      <c r="EI96" s="113">
        <v>11175386</v>
      </c>
      <c r="EJ96" s="113">
        <v>11411933</v>
      </c>
    </row>
    <row r="97" spans="1:140" ht="12.75">
      <c r="A97">
        <v>101807</v>
      </c>
      <c r="B97" t="s">
        <v>719</v>
      </c>
      <c r="C97" t="s">
        <v>23</v>
      </c>
      <c r="D97">
        <v>4</v>
      </c>
      <c r="E97">
        <v>1</v>
      </c>
      <c r="F97">
        <v>129.849</v>
      </c>
      <c r="G97">
        <v>0</v>
      </c>
      <c r="H97">
        <v>0</v>
      </c>
      <c r="I97">
        <v>0.365</v>
      </c>
      <c r="J97">
        <v>2.515</v>
      </c>
      <c r="K97">
        <v>0</v>
      </c>
      <c r="L97">
        <v>0</v>
      </c>
      <c r="M97">
        <v>0</v>
      </c>
      <c r="N97">
        <v>0</v>
      </c>
      <c r="O97">
        <v>0</v>
      </c>
      <c r="P97">
        <v>0</v>
      </c>
      <c r="Q97">
        <v>0</v>
      </c>
      <c r="R97">
        <v>1.054</v>
      </c>
      <c r="S97">
        <v>0</v>
      </c>
      <c r="T97">
        <v>31</v>
      </c>
      <c r="U97">
        <v>0</v>
      </c>
      <c r="V97">
        <v>0</v>
      </c>
      <c r="W97">
        <v>0</v>
      </c>
      <c r="X97">
        <v>0</v>
      </c>
      <c r="Y97">
        <v>0</v>
      </c>
      <c r="Z97">
        <v>0.148</v>
      </c>
      <c r="AA97">
        <v>0</v>
      </c>
      <c r="AB97">
        <v>0</v>
      </c>
      <c r="AC97">
        <v>0</v>
      </c>
      <c r="AD97">
        <v>0</v>
      </c>
      <c r="AE97">
        <v>0</v>
      </c>
      <c r="AF97">
        <v>3.794</v>
      </c>
      <c r="AG97">
        <v>3.794</v>
      </c>
      <c r="AH97">
        <v>0</v>
      </c>
      <c r="AI97">
        <v>129.849</v>
      </c>
      <c r="AJ97">
        <v>129.849</v>
      </c>
      <c r="AK97">
        <v>3.794</v>
      </c>
      <c r="AL97">
        <v>2.88</v>
      </c>
      <c r="AM97">
        <v>126.969</v>
      </c>
      <c r="AN97">
        <v>0</v>
      </c>
      <c r="AO97">
        <v>8</v>
      </c>
      <c r="AP97">
        <v>0</v>
      </c>
      <c r="AQ97">
        <v>7</v>
      </c>
      <c r="AR97">
        <v>0</v>
      </c>
      <c r="AS97">
        <v>0</v>
      </c>
      <c r="AT97">
        <v>0</v>
      </c>
      <c r="AU97">
        <v>0</v>
      </c>
      <c r="AV97">
        <v>0</v>
      </c>
      <c r="AW97" s="113">
        <v>3821</v>
      </c>
      <c r="AX97">
        <v>0</v>
      </c>
      <c r="AY97" s="113">
        <v>3821</v>
      </c>
      <c r="AZ97">
        <v>0</v>
      </c>
      <c r="BA97">
        <v>0</v>
      </c>
      <c r="BB97">
        <v>0</v>
      </c>
      <c r="BC97">
        <v>0</v>
      </c>
      <c r="BD97">
        <v>0</v>
      </c>
      <c r="BE97">
        <v>0</v>
      </c>
      <c r="BF97" s="113">
        <v>-20843</v>
      </c>
      <c r="BG97">
        <v>0</v>
      </c>
      <c r="BH97">
        <v>0</v>
      </c>
      <c r="BI97">
        <v>0</v>
      </c>
      <c r="BJ97">
        <v>0</v>
      </c>
      <c r="BK97">
        <v>127.471</v>
      </c>
      <c r="BL97">
        <v>3945</v>
      </c>
      <c r="BM97" s="113">
        <v>3816</v>
      </c>
      <c r="BN97">
        <v>0</v>
      </c>
      <c r="BO97" s="113">
        <v>959095</v>
      </c>
      <c r="BP97">
        <v>169.759</v>
      </c>
      <c r="BQ97">
        <v>5207</v>
      </c>
      <c r="BR97" s="113">
        <v>806850</v>
      </c>
      <c r="BS97">
        <v>5349</v>
      </c>
      <c r="BT97" s="113">
        <v>101272</v>
      </c>
      <c r="BU97">
        <v>0</v>
      </c>
      <c r="BV97" s="113">
        <v>20843</v>
      </c>
      <c r="BW97">
        <v>4625.0302734</v>
      </c>
      <c r="BX97">
        <v>4887.3251953</v>
      </c>
      <c r="BY97">
        <v>4887.3251953</v>
      </c>
      <c r="BZ97">
        <v>5931.625</v>
      </c>
      <c r="CA97">
        <v>0.0520361328</v>
      </c>
      <c r="CB97">
        <v>0.0413155273</v>
      </c>
      <c r="CC97">
        <v>9.37</v>
      </c>
      <c r="CD97">
        <v>0.444</v>
      </c>
      <c r="CE97">
        <v>0</v>
      </c>
      <c r="CF97">
        <v>753132.49463</v>
      </c>
      <c r="CG97">
        <v>6877.126025</v>
      </c>
      <c r="CH97">
        <v>0</v>
      </c>
      <c r="CI97">
        <v>0</v>
      </c>
      <c r="CJ97">
        <v>36776.075</v>
      </c>
      <c r="CK97">
        <v>0</v>
      </c>
      <c r="CL97">
        <v>0</v>
      </c>
      <c r="CM97">
        <v>2250.458525</v>
      </c>
      <c r="CN97">
        <v>55579.32625</v>
      </c>
      <c r="CO97">
        <v>0</v>
      </c>
      <c r="CP97">
        <v>0</v>
      </c>
      <c r="CQ97">
        <v>1975.231125</v>
      </c>
      <c r="CR97" s="113">
        <v>856591</v>
      </c>
      <c r="CS97">
        <v>0.9731658002</v>
      </c>
      <c r="CT97">
        <v>833605</v>
      </c>
      <c r="CU97">
        <v>180.238</v>
      </c>
      <c r="CV97" s="113">
        <v>56245</v>
      </c>
      <c r="CW97" s="113">
        <v>23792</v>
      </c>
      <c r="CX97" s="113">
        <v>80037</v>
      </c>
      <c r="CY97">
        <v>936627.71155</v>
      </c>
      <c r="CZ97">
        <v>5229</v>
      </c>
      <c r="DA97">
        <v>829.278</v>
      </c>
      <c r="DB97">
        <v>5262</v>
      </c>
      <c r="DC97">
        <v>987.721</v>
      </c>
      <c r="DD97">
        <v>5199</v>
      </c>
      <c r="DE97">
        <v>2304.818</v>
      </c>
      <c r="DF97">
        <v>5092</v>
      </c>
      <c r="DG97">
        <v>1334.117</v>
      </c>
      <c r="DH97">
        <v>5111</v>
      </c>
      <c r="DI97">
        <v>591.372</v>
      </c>
      <c r="DJ97">
        <v>5121</v>
      </c>
      <c r="DK97">
        <v>332.793</v>
      </c>
      <c r="DL97">
        <v>5121</v>
      </c>
      <c r="DM97">
        <v>1346.994</v>
      </c>
      <c r="DN97">
        <v>5150</v>
      </c>
      <c r="DO97">
        <v>1417.459</v>
      </c>
      <c r="DP97">
        <v>5106</v>
      </c>
      <c r="DQ97">
        <v>668.851</v>
      </c>
      <c r="DR97">
        <v>0</v>
      </c>
      <c r="DS97">
        <v>4971</v>
      </c>
      <c r="DT97">
        <v>908122</v>
      </c>
      <c r="DU97">
        <v>5349</v>
      </c>
      <c r="DV97" s="113">
        <v>938499</v>
      </c>
      <c r="DW97" s="113">
        <v>21629</v>
      </c>
      <c r="DX97" s="113">
        <v>960128</v>
      </c>
      <c r="DY97">
        <v>0</v>
      </c>
      <c r="DZ97" s="113">
        <v>963944</v>
      </c>
      <c r="EA97" s="113">
        <v>1027176</v>
      </c>
      <c r="EB97" s="113">
        <v>107353</v>
      </c>
      <c r="EC97">
        <v>0</v>
      </c>
      <c r="ED97" s="113">
        <v>107353</v>
      </c>
      <c r="EE97">
        <v>0</v>
      </c>
      <c r="EF97">
        <v>963944</v>
      </c>
      <c r="EG97">
        <v>5348</v>
      </c>
      <c r="EH97">
        <v>86510</v>
      </c>
      <c r="EI97" s="113">
        <v>1023138</v>
      </c>
      <c r="EJ97" s="113">
        <v>1047802</v>
      </c>
    </row>
    <row r="98" spans="1:140" ht="12.75">
      <c r="A98">
        <v>101809</v>
      </c>
      <c r="B98" t="s">
        <v>719</v>
      </c>
      <c r="C98" t="s">
        <v>24</v>
      </c>
      <c r="D98">
        <v>4</v>
      </c>
      <c r="E98">
        <v>1</v>
      </c>
      <c r="F98">
        <v>304.758</v>
      </c>
      <c r="G98">
        <v>0</v>
      </c>
      <c r="H98">
        <v>0</v>
      </c>
      <c r="I98">
        <v>0.787</v>
      </c>
      <c r="J98">
        <v>18.918</v>
      </c>
      <c r="K98">
        <v>0</v>
      </c>
      <c r="L98">
        <v>0</v>
      </c>
      <c r="M98">
        <v>0</v>
      </c>
      <c r="N98">
        <v>0</v>
      </c>
      <c r="O98">
        <v>0</v>
      </c>
      <c r="P98">
        <v>0</v>
      </c>
      <c r="Q98">
        <v>3.159</v>
      </c>
      <c r="R98">
        <v>0.519</v>
      </c>
      <c r="S98">
        <v>9</v>
      </c>
      <c r="T98">
        <v>113.8</v>
      </c>
      <c r="U98">
        <v>0.035</v>
      </c>
      <c r="V98">
        <v>0</v>
      </c>
      <c r="W98">
        <v>0</v>
      </c>
      <c r="X98">
        <v>0</v>
      </c>
      <c r="Y98">
        <v>0</v>
      </c>
      <c r="Z98">
        <v>0</v>
      </c>
      <c r="AA98">
        <v>0</v>
      </c>
      <c r="AB98">
        <v>0</v>
      </c>
      <c r="AC98">
        <v>0</v>
      </c>
      <c r="AD98">
        <v>0</v>
      </c>
      <c r="AE98">
        <v>0</v>
      </c>
      <c r="AF98">
        <v>18.172</v>
      </c>
      <c r="AG98">
        <v>18.172</v>
      </c>
      <c r="AH98">
        <v>0</v>
      </c>
      <c r="AI98">
        <v>304.758</v>
      </c>
      <c r="AJ98">
        <v>304.758</v>
      </c>
      <c r="AK98">
        <v>18.172</v>
      </c>
      <c r="AL98">
        <v>19.705</v>
      </c>
      <c r="AM98">
        <v>281.894</v>
      </c>
      <c r="AN98">
        <v>66.355</v>
      </c>
      <c r="AO98">
        <v>11.167</v>
      </c>
      <c r="AP98">
        <v>1</v>
      </c>
      <c r="AQ98">
        <v>0</v>
      </c>
      <c r="AR98">
        <v>0</v>
      </c>
      <c r="AS98" s="113">
        <v>18248</v>
      </c>
      <c r="AT98" s="113">
        <v>5833</v>
      </c>
      <c r="AU98">
        <v>0</v>
      </c>
      <c r="AV98">
        <v>0</v>
      </c>
      <c r="AW98" s="113">
        <v>8969</v>
      </c>
      <c r="AX98">
        <v>0</v>
      </c>
      <c r="AY98" s="113">
        <v>8969</v>
      </c>
      <c r="AZ98">
        <v>0</v>
      </c>
      <c r="BA98">
        <v>0</v>
      </c>
      <c r="BB98">
        <v>0</v>
      </c>
      <c r="BC98">
        <v>0</v>
      </c>
      <c r="BD98">
        <v>0</v>
      </c>
      <c r="BE98">
        <v>0</v>
      </c>
      <c r="BF98" s="113">
        <v>-57254</v>
      </c>
      <c r="BG98">
        <v>0</v>
      </c>
      <c r="BH98">
        <v>0</v>
      </c>
      <c r="BI98">
        <v>0</v>
      </c>
      <c r="BJ98">
        <v>0</v>
      </c>
      <c r="BK98">
        <v>315.269</v>
      </c>
      <c r="BL98">
        <v>3945</v>
      </c>
      <c r="BM98" s="113">
        <v>9165</v>
      </c>
      <c r="BN98">
        <v>0</v>
      </c>
      <c r="BO98" s="113">
        <v>2714219</v>
      </c>
      <c r="BP98">
        <v>478.333</v>
      </c>
      <c r="BQ98">
        <v>5212</v>
      </c>
      <c r="BR98" s="113">
        <v>2292782</v>
      </c>
      <c r="BS98">
        <v>5351</v>
      </c>
      <c r="BT98" s="113">
        <v>266855</v>
      </c>
      <c r="BU98">
        <v>0</v>
      </c>
      <c r="BV98" s="113">
        <v>57254</v>
      </c>
      <c r="BW98">
        <v>4625.0302734</v>
      </c>
      <c r="BX98">
        <v>4887.3251953</v>
      </c>
      <c r="BY98">
        <v>4887.3251953</v>
      </c>
      <c r="BZ98">
        <v>5931.625</v>
      </c>
      <c r="CA98">
        <v>0.0520361328</v>
      </c>
      <c r="CB98">
        <v>0.0413155273</v>
      </c>
      <c r="CC98">
        <v>60.689</v>
      </c>
      <c r="CD98">
        <v>0</v>
      </c>
      <c r="CE98">
        <v>0</v>
      </c>
      <c r="CF98">
        <v>1672089.4978</v>
      </c>
      <c r="CG98">
        <v>3386.3647125</v>
      </c>
      <c r="CH98">
        <v>25296</v>
      </c>
      <c r="CI98">
        <v>6406.155</v>
      </c>
      <c r="CJ98">
        <v>135003.785</v>
      </c>
      <c r="CK98">
        <v>500.33256875</v>
      </c>
      <c r="CL98">
        <v>0</v>
      </c>
      <c r="CM98">
        <v>10778.94895</v>
      </c>
      <c r="CN98">
        <v>359984.38963</v>
      </c>
      <c r="CO98">
        <v>0</v>
      </c>
      <c r="CP98">
        <v>0</v>
      </c>
      <c r="CQ98">
        <v>0</v>
      </c>
      <c r="CR98" s="113">
        <v>2231693</v>
      </c>
      <c r="CS98">
        <v>0.9731658002</v>
      </c>
      <c r="CT98">
        <v>2154049</v>
      </c>
      <c r="CU98">
        <v>465.737</v>
      </c>
      <c r="CV98" s="113">
        <v>145338</v>
      </c>
      <c r="CW98" s="113">
        <v>61479</v>
      </c>
      <c r="CX98" s="113">
        <v>206817</v>
      </c>
      <c r="CY98">
        <v>2438510.4736</v>
      </c>
      <c r="CZ98">
        <v>5229</v>
      </c>
      <c r="DA98">
        <v>829.278</v>
      </c>
      <c r="DB98">
        <v>5262</v>
      </c>
      <c r="DC98">
        <v>987.721</v>
      </c>
      <c r="DD98">
        <v>5199</v>
      </c>
      <c r="DE98">
        <v>2304.818</v>
      </c>
      <c r="DF98">
        <v>5092</v>
      </c>
      <c r="DG98">
        <v>1334.117</v>
      </c>
      <c r="DH98">
        <v>5111</v>
      </c>
      <c r="DI98">
        <v>591.372</v>
      </c>
      <c r="DJ98">
        <v>5121</v>
      </c>
      <c r="DK98">
        <v>332.793</v>
      </c>
      <c r="DL98">
        <v>5121</v>
      </c>
      <c r="DM98">
        <v>1346.994</v>
      </c>
      <c r="DN98">
        <v>5150</v>
      </c>
      <c r="DO98">
        <v>1417.459</v>
      </c>
      <c r="DP98">
        <v>5106</v>
      </c>
      <c r="DQ98">
        <v>668.851</v>
      </c>
      <c r="DR98">
        <v>0</v>
      </c>
      <c r="DS98">
        <v>4971</v>
      </c>
      <c r="DT98">
        <v>2559637</v>
      </c>
      <c r="DU98">
        <v>5351</v>
      </c>
      <c r="DV98" s="113">
        <v>2427421</v>
      </c>
      <c r="DW98" s="113">
        <v>55888</v>
      </c>
      <c r="DX98" s="113">
        <v>2483309</v>
      </c>
      <c r="DY98">
        <v>0</v>
      </c>
      <c r="DZ98" s="113">
        <v>2492474</v>
      </c>
      <c r="EA98" s="113">
        <v>2655167</v>
      </c>
      <c r="EB98" s="113">
        <v>260781</v>
      </c>
      <c r="EC98">
        <v>0</v>
      </c>
      <c r="ED98" s="113">
        <v>260781</v>
      </c>
      <c r="EE98">
        <v>0</v>
      </c>
      <c r="EF98">
        <v>2492474</v>
      </c>
      <c r="EG98">
        <v>5352</v>
      </c>
      <c r="EH98">
        <v>209360</v>
      </c>
      <c r="EI98" s="113">
        <v>2647870</v>
      </c>
      <c r="EJ98" s="113">
        <v>2714094</v>
      </c>
    </row>
    <row r="99" spans="1:140" ht="12.75">
      <c r="A99">
        <v>101810</v>
      </c>
      <c r="B99" t="s">
        <v>719</v>
      </c>
      <c r="C99" t="s">
        <v>25</v>
      </c>
      <c r="D99">
        <v>4</v>
      </c>
      <c r="E99">
        <v>1</v>
      </c>
      <c r="F99">
        <v>408.317</v>
      </c>
      <c r="G99">
        <v>0</v>
      </c>
      <c r="H99">
        <v>0</v>
      </c>
      <c r="I99">
        <v>0.04</v>
      </c>
      <c r="J99">
        <v>0</v>
      </c>
      <c r="K99">
        <v>0</v>
      </c>
      <c r="L99">
        <v>0</v>
      </c>
      <c r="M99">
        <v>0</v>
      </c>
      <c r="N99">
        <v>0</v>
      </c>
      <c r="O99">
        <v>0</v>
      </c>
      <c r="P99">
        <v>0</v>
      </c>
      <c r="Q99">
        <v>0</v>
      </c>
      <c r="R99">
        <v>6.065</v>
      </c>
      <c r="S99">
        <v>0</v>
      </c>
      <c r="T99">
        <v>552.3</v>
      </c>
      <c r="U99">
        <v>0</v>
      </c>
      <c r="V99">
        <v>0</v>
      </c>
      <c r="W99">
        <v>0</v>
      </c>
      <c r="X99">
        <v>0</v>
      </c>
      <c r="Y99">
        <v>0</v>
      </c>
      <c r="Z99">
        <v>0</v>
      </c>
      <c r="AA99">
        <v>0</v>
      </c>
      <c r="AB99">
        <v>0</v>
      </c>
      <c r="AC99">
        <v>0</v>
      </c>
      <c r="AD99">
        <v>0</v>
      </c>
      <c r="AE99">
        <v>0</v>
      </c>
      <c r="AF99">
        <v>230.558</v>
      </c>
      <c r="AG99">
        <v>230.558</v>
      </c>
      <c r="AH99">
        <v>0</v>
      </c>
      <c r="AI99">
        <v>408.317</v>
      </c>
      <c r="AJ99">
        <v>408.317</v>
      </c>
      <c r="AK99">
        <v>230.558</v>
      </c>
      <c r="AL99">
        <v>0.04</v>
      </c>
      <c r="AM99">
        <v>408.277</v>
      </c>
      <c r="AN99">
        <v>0</v>
      </c>
      <c r="AO99">
        <v>0</v>
      </c>
      <c r="AP99">
        <v>0</v>
      </c>
      <c r="AQ99">
        <v>0</v>
      </c>
      <c r="AR99">
        <v>0</v>
      </c>
      <c r="AS99">
        <v>0</v>
      </c>
      <c r="AT99">
        <v>0</v>
      </c>
      <c r="AU99">
        <v>0</v>
      </c>
      <c r="AV99">
        <v>0</v>
      </c>
      <c r="AW99" s="113">
        <v>12017</v>
      </c>
      <c r="AX99">
        <v>0</v>
      </c>
      <c r="AY99" s="113">
        <v>12017</v>
      </c>
      <c r="AZ99">
        <v>0</v>
      </c>
      <c r="BA99">
        <v>0</v>
      </c>
      <c r="BB99">
        <v>0</v>
      </c>
      <c r="BC99">
        <v>0</v>
      </c>
      <c r="BD99">
        <v>0</v>
      </c>
      <c r="BE99">
        <v>0</v>
      </c>
      <c r="BF99" s="113">
        <v>-79304</v>
      </c>
      <c r="BG99">
        <v>0</v>
      </c>
      <c r="BH99">
        <v>0</v>
      </c>
      <c r="BI99">
        <v>0</v>
      </c>
      <c r="BJ99">
        <v>0</v>
      </c>
      <c r="BK99">
        <v>402.543</v>
      </c>
      <c r="BL99">
        <v>3945</v>
      </c>
      <c r="BM99" s="113">
        <v>15800</v>
      </c>
      <c r="BN99">
        <v>0</v>
      </c>
      <c r="BO99" s="113">
        <v>3689747</v>
      </c>
      <c r="BP99">
        <v>655.279</v>
      </c>
      <c r="BQ99">
        <v>5172</v>
      </c>
      <c r="BR99" s="113">
        <v>3114476</v>
      </c>
      <c r="BS99">
        <v>5316</v>
      </c>
      <c r="BT99" s="113">
        <v>369060</v>
      </c>
      <c r="BU99">
        <v>0</v>
      </c>
      <c r="BV99" s="113">
        <v>79304</v>
      </c>
      <c r="BW99">
        <v>4625.0302734</v>
      </c>
      <c r="BX99">
        <v>4887.3251953</v>
      </c>
      <c r="BY99">
        <v>4887.3251953</v>
      </c>
      <c r="BZ99">
        <v>5931.625</v>
      </c>
      <c r="CA99">
        <v>0.0520361328</v>
      </c>
      <c r="CB99">
        <v>0.0413155273</v>
      </c>
      <c r="CC99">
        <v>0.2</v>
      </c>
      <c r="CD99">
        <v>0</v>
      </c>
      <c r="CE99">
        <v>0</v>
      </c>
      <c r="CF99">
        <v>2421746.0601</v>
      </c>
      <c r="CG99">
        <v>39572.836188</v>
      </c>
      <c r="CH99">
        <v>0</v>
      </c>
      <c r="CI99">
        <v>0</v>
      </c>
      <c r="CJ99">
        <v>655207.2975</v>
      </c>
      <c r="CK99">
        <v>0</v>
      </c>
      <c r="CL99">
        <v>0</v>
      </c>
      <c r="CM99">
        <v>136758.35968</v>
      </c>
      <c r="CN99">
        <v>1186.325</v>
      </c>
      <c r="CO99">
        <v>0</v>
      </c>
      <c r="CP99">
        <v>0</v>
      </c>
      <c r="CQ99">
        <v>0</v>
      </c>
      <c r="CR99" s="113">
        <v>3254471</v>
      </c>
      <c r="CS99">
        <v>0.9731658002</v>
      </c>
      <c r="CT99">
        <v>3167140</v>
      </c>
      <c r="CU99">
        <v>684.783</v>
      </c>
      <c r="CV99" s="113">
        <v>213694</v>
      </c>
      <c r="CW99" s="113">
        <v>90393</v>
      </c>
      <c r="CX99" s="113">
        <v>304087</v>
      </c>
      <c r="CY99">
        <v>3558557.8785</v>
      </c>
      <c r="CZ99">
        <v>5229</v>
      </c>
      <c r="DA99">
        <v>829.278</v>
      </c>
      <c r="DB99">
        <v>5262</v>
      </c>
      <c r="DC99">
        <v>987.721</v>
      </c>
      <c r="DD99">
        <v>5199</v>
      </c>
      <c r="DE99">
        <v>2304.818</v>
      </c>
      <c r="DF99">
        <v>5092</v>
      </c>
      <c r="DG99">
        <v>1334.117</v>
      </c>
      <c r="DH99">
        <v>5111</v>
      </c>
      <c r="DI99">
        <v>591.372</v>
      </c>
      <c r="DJ99">
        <v>5121</v>
      </c>
      <c r="DK99">
        <v>332.793</v>
      </c>
      <c r="DL99">
        <v>5121</v>
      </c>
      <c r="DM99">
        <v>1346.994</v>
      </c>
      <c r="DN99">
        <v>5150</v>
      </c>
      <c r="DO99">
        <v>1417.459</v>
      </c>
      <c r="DP99">
        <v>5106</v>
      </c>
      <c r="DQ99">
        <v>668.851</v>
      </c>
      <c r="DR99">
        <v>0</v>
      </c>
      <c r="DS99">
        <v>4971</v>
      </c>
      <c r="DT99">
        <v>3483536</v>
      </c>
      <c r="DU99">
        <v>5316</v>
      </c>
      <c r="DV99" s="113">
        <v>3541698</v>
      </c>
      <c r="DW99" s="113">
        <v>82174</v>
      </c>
      <c r="DX99" s="113">
        <v>3623872</v>
      </c>
      <c r="DY99">
        <v>0</v>
      </c>
      <c r="DZ99" s="113">
        <v>3639672</v>
      </c>
      <c r="EA99" s="113">
        <v>3879980</v>
      </c>
      <c r="EB99" s="113">
        <v>385201</v>
      </c>
      <c r="EC99">
        <v>0</v>
      </c>
      <c r="ED99" s="113">
        <v>385201</v>
      </c>
      <c r="EE99">
        <v>0</v>
      </c>
      <c r="EF99">
        <v>3639672</v>
      </c>
      <c r="EG99">
        <v>5315</v>
      </c>
      <c r="EH99">
        <v>305897</v>
      </c>
      <c r="EI99" s="113">
        <v>3864455</v>
      </c>
      <c r="EJ99" s="113">
        <v>3955776</v>
      </c>
    </row>
    <row r="100" spans="1:140" ht="12.75">
      <c r="A100">
        <v>101811</v>
      </c>
      <c r="B100" t="s">
        <v>719</v>
      </c>
      <c r="C100" t="s">
        <v>26</v>
      </c>
      <c r="D100">
        <v>4</v>
      </c>
      <c r="E100">
        <v>1</v>
      </c>
      <c r="F100">
        <v>465.764</v>
      </c>
      <c r="G100">
        <v>0</v>
      </c>
      <c r="H100">
        <v>8.074</v>
      </c>
      <c r="I100">
        <v>0.11</v>
      </c>
      <c r="J100">
        <v>0</v>
      </c>
      <c r="K100">
        <v>0</v>
      </c>
      <c r="L100">
        <v>0</v>
      </c>
      <c r="M100">
        <v>0</v>
      </c>
      <c r="N100">
        <v>0</v>
      </c>
      <c r="O100">
        <v>0</v>
      </c>
      <c r="P100">
        <v>70.242</v>
      </c>
      <c r="Q100">
        <v>0</v>
      </c>
      <c r="R100">
        <v>0</v>
      </c>
      <c r="S100">
        <v>0</v>
      </c>
      <c r="T100">
        <v>557.7</v>
      </c>
      <c r="U100">
        <v>0</v>
      </c>
      <c r="V100">
        <v>0</v>
      </c>
      <c r="W100">
        <v>0</v>
      </c>
      <c r="X100">
        <v>0</v>
      </c>
      <c r="Y100">
        <v>0</v>
      </c>
      <c r="Z100">
        <v>0</v>
      </c>
      <c r="AA100">
        <v>0</v>
      </c>
      <c r="AB100">
        <v>0</v>
      </c>
      <c r="AC100">
        <v>0</v>
      </c>
      <c r="AD100">
        <v>0</v>
      </c>
      <c r="AE100">
        <v>0</v>
      </c>
      <c r="AF100">
        <v>43.79</v>
      </c>
      <c r="AG100">
        <v>43.79</v>
      </c>
      <c r="AH100">
        <v>0</v>
      </c>
      <c r="AI100">
        <v>465.764</v>
      </c>
      <c r="AJ100">
        <v>465.764</v>
      </c>
      <c r="AK100">
        <v>43.79</v>
      </c>
      <c r="AL100">
        <v>78.426</v>
      </c>
      <c r="AM100">
        <v>387.338</v>
      </c>
      <c r="AN100">
        <v>353.49</v>
      </c>
      <c r="AO100">
        <v>0</v>
      </c>
      <c r="AP100">
        <v>0</v>
      </c>
      <c r="AQ100">
        <v>69</v>
      </c>
      <c r="AR100">
        <v>0</v>
      </c>
      <c r="AS100" s="113">
        <v>97210</v>
      </c>
      <c r="AT100">
        <v>0</v>
      </c>
      <c r="AU100">
        <v>0</v>
      </c>
      <c r="AV100">
        <v>0</v>
      </c>
      <c r="AW100" s="113">
        <v>13707</v>
      </c>
      <c r="AX100">
        <v>0</v>
      </c>
      <c r="AY100" s="113">
        <v>13707</v>
      </c>
      <c r="AZ100">
        <v>0</v>
      </c>
      <c r="BA100">
        <v>0</v>
      </c>
      <c r="BB100">
        <v>0</v>
      </c>
      <c r="BC100">
        <v>0</v>
      </c>
      <c r="BD100">
        <v>0</v>
      </c>
      <c r="BE100">
        <v>0</v>
      </c>
      <c r="BF100" s="113">
        <v>-131293</v>
      </c>
      <c r="BG100">
        <v>0</v>
      </c>
      <c r="BH100">
        <v>0</v>
      </c>
      <c r="BI100">
        <v>0</v>
      </c>
      <c r="BJ100">
        <v>0</v>
      </c>
      <c r="BK100">
        <v>499.807</v>
      </c>
      <c r="BL100">
        <v>3945</v>
      </c>
      <c r="BM100" s="113">
        <v>26765</v>
      </c>
      <c r="BN100">
        <v>0</v>
      </c>
      <c r="BO100" s="113">
        <v>6080332</v>
      </c>
      <c r="BP100">
        <v>1095.06</v>
      </c>
      <c r="BQ100">
        <v>5121</v>
      </c>
      <c r="BR100" s="113">
        <v>5302471</v>
      </c>
      <c r="BS100">
        <v>5265</v>
      </c>
      <c r="BT100" s="113">
        <v>463503</v>
      </c>
      <c r="BU100">
        <v>0</v>
      </c>
      <c r="BV100" s="113">
        <v>131293</v>
      </c>
      <c r="BW100">
        <v>4625.0302734</v>
      </c>
      <c r="BX100">
        <v>4887.3251953</v>
      </c>
      <c r="BY100">
        <v>4887.3251953</v>
      </c>
      <c r="BZ100">
        <v>5931.625</v>
      </c>
      <c r="CA100">
        <v>0.0520361328</v>
      </c>
      <c r="CB100">
        <v>0.0413155273</v>
      </c>
      <c r="CC100">
        <v>305.74</v>
      </c>
      <c r="CD100">
        <v>0</v>
      </c>
      <c r="CE100">
        <v>0</v>
      </c>
      <c r="CF100">
        <v>2297543.7643</v>
      </c>
      <c r="CG100">
        <v>0</v>
      </c>
      <c r="CH100">
        <v>0</v>
      </c>
      <c r="CI100">
        <v>0</v>
      </c>
      <c r="CJ100">
        <v>661613.4525</v>
      </c>
      <c r="CK100">
        <v>0</v>
      </c>
      <c r="CL100">
        <v>0</v>
      </c>
      <c r="CM100">
        <v>25974.585875</v>
      </c>
      <c r="CN100">
        <v>1813535.0275</v>
      </c>
      <c r="CO100">
        <v>0</v>
      </c>
      <c r="CP100">
        <v>1666596.813</v>
      </c>
      <c r="CQ100">
        <v>0</v>
      </c>
      <c r="CR100" s="113">
        <v>4895877</v>
      </c>
      <c r="CS100">
        <v>0.9731658002</v>
      </c>
      <c r="CT100">
        <v>4669898</v>
      </c>
      <c r="CU100">
        <v>1009.701</v>
      </c>
      <c r="CV100" s="113">
        <v>315088</v>
      </c>
      <c r="CW100" s="113">
        <v>133284</v>
      </c>
      <c r="CX100" s="113">
        <v>448372</v>
      </c>
      <c r="CY100">
        <v>5344248.8301</v>
      </c>
      <c r="CZ100">
        <v>5229</v>
      </c>
      <c r="DA100">
        <v>829.278</v>
      </c>
      <c r="DB100">
        <v>5262</v>
      </c>
      <c r="DC100">
        <v>987.721</v>
      </c>
      <c r="DD100">
        <v>5199</v>
      </c>
      <c r="DE100">
        <v>2304.818</v>
      </c>
      <c r="DF100">
        <v>5092</v>
      </c>
      <c r="DG100">
        <v>1334.117</v>
      </c>
      <c r="DH100">
        <v>5111</v>
      </c>
      <c r="DI100">
        <v>591.372</v>
      </c>
      <c r="DJ100">
        <v>5121</v>
      </c>
      <c r="DK100">
        <v>332.793</v>
      </c>
      <c r="DL100">
        <v>5121</v>
      </c>
      <c r="DM100">
        <v>1346.994</v>
      </c>
      <c r="DN100">
        <v>5150</v>
      </c>
      <c r="DO100">
        <v>1417.459</v>
      </c>
      <c r="DP100">
        <v>5106</v>
      </c>
      <c r="DQ100">
        <v>668.851</v>
      </c>
      <c r="DR100">
        <v>0</v>
      </c>
      <c r="DS100">
        <v>4971</v>
      </c>
      <c r="DT100">
        <v>5765974</v>
      </c>
      <c r="DU100">
        <v>5265</v>
      </c>
      <c r="DV100" s="113">
        <v>5170679</v>
      </c>
      <c r="DW100" s="113">
        <v>121164</v>
      </c>
      <c r="DX100" s="113">
        <v>5291843</v>
      </c>
      <c r="DY100">
        <v>0</v>
      </c>
      <c r="DZ100" s="113">
        <v>5318608</v>
      </c>
      <c r="EA100" s="113">
        <v>5669471</v>
      </c>
      <c r="EB100" s="113">
        <v>422731</v>
      </c>
      <c r="EC100">
        <v>0</v>
      </c>
      <c r="ED100" s="113">
        <v>422731</v>
      </c>
      <c r="EE100">
        <v>0</v>
      </c>
      <c r="EF100">
        <v>5318608</v>
      </c>
      <c r="EG100">
        <v>5268</v>
      </c>
      <c r="EH100">
        <v>291438</v>
      </c>
      <c r="EI100" s="113">
        <v>5635687</v>
      </c>
      <c r="EJ100" s="113">
        <v>5780687</v>
      </c>
    </row>
    <row r="101" spans="1:140" ht="12.75">
      <c r="A101">
        <v>101812</v>
      </c>
      <c r="B101" t="s">
        <v>719</v>
      </c>
      <c r="C101" t="s">
        <v>27</v>
      </c>
      <c r="D101">
        <v>4</v>
      </c>
      <c r="E101">
        <v>1</v>
      </c>
      <c r="F101">
        <v>570.36</v>
      </c>
      <c r="G101">
        <v>0.033</v>
      </c>
      <c r="H101">
        <v>0</v>
      </c>
      <c r="I101">
        <v>0.015</v>
      </c>
      <c r="J101">
        <v>0</v>
      </c>
      <c r="K101">
        <v>0</v>
      </c>
      <c r="L101">
        <v>0</v>
      </c>
      <c r="M101">
        <v>0</v>
      </c>
      <c r="N101">
        <v>0</v>
      </c>
      <c r="O101">
        <v>0</v>
      </c>
      <c r="P101">
        <v>0</v>
      </c>
      <c r="Q101">
        <v>23.896</v>
      </c>
      <c r="R101">
        <v>99.906</v>
      </c>
      <c r="S101">
        <v>0</v>
      </c>
      <c r="T101">
        <v>687.8</v>
      </c>
      <c r="U101">
        <v>0</v>
      </c>
      <c r="V101">
        <v>0</v>
      </c>
      <c r="W101">
        <v>0</v>
      </c>
      <c r="X101">
        <v>0</v>
      </c>
      <c r="Y101">
        <v>0</v>
      </c>
      <c r="Z101">
        <v>0</v>
      </c>
      <c r="AA101">
        <v>0</v>
      </c>
      <c r="AB101">
        <v>0</v>
      </c>
      <c r="AC101">
        <v>0</v>
      </c>
      <c r="AD101">
        <v>0</v>
      </c>
      <c r="AE101">
        <v>0</v>
      </c>
      <c r="AF101">
        <v>29.53</v>
      </c>
      <c r="AG101">
        <v>29.53</v>
      </c>
      <c r="AH101">
        <v>0</v>
      </c>
      <c r="AI101">
        <v>570.36</v>
      </c>
      <c r="AJ101">
        <v>570.36</v>
      </c>
      <c r="AK101">
        <v>29.53</v>
      </c>
      <c r="AL101">
        <v>0.048</v>
      </c>
      <c r="AM101">
        <v>546.416</v>
      </c>
      <c r="AN101">
        <v>570.357</v>
      </c>
      <c r="AO101">
        <v>23</v>
      </c>
      <c r="AP101">
        <v>0</v>
      </c>
      <c r="AQ101">
        <v>32</v>
      </c>
      <c r="AR101">
        <v>0</v>
      </c>
      <c r="AS101" s="113">
        <v>156848</v>
      </c>
      <c r="AT101">
        <v>0</v>
      </c>
      <c r="AU101">
        <v>0</v>
      </c>
      <c r="AV101">
        <v>0</v>
      </c>
      <c r="AW101" s="113">
        <v>16786</v>
      </c>
      <c r="AX101">
        <v>0</v>
      </c>
      <c r="AY101" s="113">
        <v>16786</v>
      </c>
      <c r="AZ101">
        <v>0</v>
      </c>
      <c r="BA101" s="113">
        <v>76224</v>
      </c>
      <c r="BB101">
        <v>0</v>
      </c>
      <c r="BC101">
        <v>0</v>
      </c>
      <c r="BD101">
        <v>0</v>
      </c>
      <c r="BE101" s="113">
        <v>76224</v>
      </c>
      <c r="BF101" s="113">
        <v>-141143</v>
      </c>
      <c r="BG101">
        <v>0</v>
      </c>
      <c r="BH101">
        <v>0</v>
      </c>
      <c r="BI101">
        <v>0</v>
      </c>
      <c r="BJ101">
        <v>0</v>
      </c>
      <c r="BK101">
        <v>669.383</v>
      </c>
      <c r="BL101">
        <v>3945</v>
      </c>
      <c r="BM101" s="113">
        <v>25861</v>
      </c>
      <c r="BN101" s="113">
        <v>84794</v>
      </c>
      <c r="BO101" s="113">
        <v>6734403</v>
      </c>
      <c r="BP101">
        <v>1168.424</v>
      </c>
      <c r="BQ101">
        <v>5322</v>
      </c>
      <c r="BR101" s="113">
        <v>5820283</v>
      </c>
      <c r="BS101">
        <v>5464</v>
      </c>
      <c r="BT101" s="113">
        <v>564141</v>
      </c>
      <c r="BU101">
        <v>0</v>
      </c>
      <c r="BV101" s="113">
        <v>141143</v>
      </c>
      <c r="BW101">
        <v>4625.0302734</v>
      </c>
      <c r="BX101">
        <v>4887.3251953</v>
      </c>
      <c r="BY101">
        <v>4887.3251953</v>
      </c>
      <c r="BZ101">
        <v>5931.625</v>
      </c>
      <c r="CA101">
        <v>0.0520361328</v>
      </c>
      <c r="CB101">
        <v>0.0413155273</v>
      </c>
      <c r="CC101">
        <v>0.24</v>
      </c>
      <c r="CD101">
        <v>0</v>
      </c>
      <c r="CE101">
        <v>0</v>
      </c>
      <c r="CF101">
        <v>3241134.806</v>
      </c>
      <c r="CG101">
        <v>651865.41998</v>
      </c>
      <c r="CH101">
        <v>191352</v>
      </c>
      <c r="CI101">
        <v>0</v>
      </c>
      <c r="CJ101">
        <v>815954.335</v>
      </c>
      <c r="CK101">
        <v>0</v>
      </c>
      <c r="CL101">
        <v>0</v>
      </c>
      <c r="CM101">
        <v>17516.088625</v>
      </c>
      <c r="CN101">
        <v>1423.59</v>
      </c>
      <c r="CO101">
        <v>0</v>
      </c>
      <c r="CP101">
        <v>0</v>
      </c>
      <c r="CQ101">
        <v>0</v>
      </c>
      <c r="CR101" s="113">
        <v>5152318</v>
      </c>
      <c r="CS101">
        <v>0.9731658002</v>
      </c>
      <c r="CT101">
        <v>4787242</v>
      </c>
      <c r="CU101">
        <v>1035.073</v>
      </c>
      <c r="CV101" s="113">
        <v>323006</v>
      </c>
      <c r="CW101" s="113">
        <v>136633</v>
      </c>
      <c r="CX101" s="113">
        <v>459639</v>
      </c>
      <c r="CY101">
        <v>5611957.2396</v>
      </c>
      <c r="CZ101">
        <v>5229</v>
      </c>
      <c r="DA101">
        <v>829.278</v>
      </c>
      <c r="DB101">
        <v>5262</v>
      </c>
      <c r="DC101">
        <v>987.721</v>
      </c>
      <c r="DD101">
        <v>5199</v>
      </c>
      <c r="DE101">
        <v>2304.818</v>
      </c>
      <c r="DF101">
        <v>5092</v>
      </c>
      <c r="DG101">
        <v>1334.117</v>
      </c>
      <c r="DH101">
        <v>5111</v>
      </c>
      <c r="DI101">
        <v>591.372</v>
      </c>
      <c r="DJ101">
        <v>5121</v>
      </c>
      <c r="DK101">
        <v>332.793</v>
      </c>
      <c r="DL101">
        <v>5121</v>
      </c>
      <c r="DM101">
        <v>1346.994</v>
      </c>
      <c r="DN101">
        <v>5150</v>
      </c>
      <c r="DO101">
        <v>1417.459</v>
      </c>
      <c r="DP101">
        <v>5106</v>
      </c>
      <c r="DQ101">
        <v>668.851</v>
      </c>
      <c r="DR101">
        <v>0</v>
      </c>
      <c r="DS101">
        <v>4971</v>
      </c>
      <c r="DT101">
        <v>6384424</v>
      </c>
      <c r="DU101">
        <v>5464</v>
      </c>
      <c r="DV101" s="113">
        <v>5508659</v>
      </c>
      <c r="DW101" s="113">
        <v>124209</v>
      </c>
      <c r="DX101" s="113">
        <v>5632868</v>
      </c>
      <c r="DY101" s="113">
        <v>-8570</v>
      </c>
      <c r="DZ101" s="113">
        <v>5650159</v>
      </c>
      <c r="EA101" s="113">
        <v>6017914</v>
      </c>
      <c r="EB101" s="113">
        <v>497841</v>
      </c>
      <c r="EC101">
        <v>0</v>
      </c>
      <c r="ED101" s="113">
        <v>497841</v>
      </c>
      <c r="EE101">
        <v>0</v>
      </c>
      <c r="EF101">
        <v>5650159</v>
      </c>
      <c r="EG101">
        <v>5459</v>
      </c>
      <c r="EH101">
        <v>356698</v>
      </c>
      <c r="EI101" s="113">
        <v>5968655</v>
      </c>
      <c r="EJ101" s="113">
        <v>6126584</v>
      </c>
    </row>
    <row r="102" spans="1:140" ht="12.75">
      <c r="A102">
        <v>101813</v>
      </c>
      <c r="B102" t="s">
        <v>719</v>
      </c>
      <c r="C102" t="s">
        <v>28</v>
      </c>
      <c r="D102">
        <v>4</v>
      </c>
      <c r="E102">
        <v>1</v>
      </c>
      <c r="F102">
        <v>4483.663</v>
      </c>
      <c r="G102">
        <v>0</v>
      </c>
      <c r="H102">
        <v>0</v>
      </c>
      <c r="I102">
        <v>2.38</v>
      </c>
      <c r="J102">
        <v>24.595</v>
      </c>
      <c r="K102">
        <v>0</v>
      </c>
      <c r="L102">
        <v>0</v>
      </c>
      <c r="M102">
        <v>0</v>
      </c>
      <c r="N102">
        <v>0</v>
      </c>
      <c r="O102">
        <v>0</v>
      </c>
      <c r="P102">
        <v>0</v>
      </c>
      <c r="Q102">
        <v>0</v>
      </c>
      <c r="R102">
        <v>61.15</v>
      </c>
      <c r="S102">
        <v>28</v>
      </c>
      <c r="T102">
        <v>4005.2</v>
      </c>
      <c r="U102">
        <v>0</v>
      </c>
      <c r="V102">
        <v>0</v>
      </c>
      <c r="W102">
        <v>0</v>
      </c>
      <c r="X102">
        <v>0</v>
      </c>
      <c r="Y102">
        <v>0</v>
      </c>
      <c r="Z102">
        <v>0</v>
      </c>
      <c r="AA102">
        <v>0</v>
      </c>
      <c r="AB102">
        <v>0</v>
      </c>
      <c r="AC102">
        <v>0</v>
      </c>
      <c r="AD102">
        <v>0</v>
      </c>
      <c r="AE102">
        <v>0</v>
      </c>
      <c r="AF102">
        <v>1531.312</v>
      </c>
      <c r="AG102">
        <v>1531.312</v>
      </c>
      <c r="AH102">
        <v>0</v>
      </c>
      <c r="AI102">
        <v>4483.663</v>
      </c>
      <c r="AJ102">
        <v>4483.663</v>
      </c>
      <c r="AK102">
        <v>1531.312</v>
      </c>
      <c r="AL102">
        <v>26.975</v>
      </c>
      <c r="AM102">
        <v>4456.688</v>
      </c>
      <c r="AN102">
        <v>510.346</v>
      </c>
      <c r="AO102">
        <v>139</v>
      </c>
      <c r="AP102">
        <v>73</v>
      </c>
      <c r="AQ102">
        <v>250</v>
      </c>
      <c r="AR102">
        <v>0</v>
      </c>
      <c r="AS102" s="113">
        <v>140345</v>
      </c>
      <c r="AT102">
        <v>0</v>
      </c>
      <c r="AU102">
        <v>0</v>
      </c>
      <c r="AV102">
        <v>0</v>
      </c>
      <c r="AW102" s="113">
        <v>131954</v>
      </c>
      <c r="AX102">
        <v>0</v>
      </c>
      <c r="AY102" s="113">
        <v>131954</v>
      </c>
      <c r="AZ102">
        <v>0</v>
      </c>
      <c r="BA102" s="113">
        <v>354404</v>
      </c>
      <c r="BB102">
        <v>0</v>
      </c>
      <c r="BC102">
        <v>0</v>
      </c>
      <c r="BD102">
        <v>0</v>
      </c>
      <c r="BE102" s="113">
        <v>354404</v>
      </c>
      <c r="BF102" s="113">
        <v>-653604</v>
      </c>
      <c r="BG102">
        <v>0</v>
      </c>
      <c r="BH102">
        <v>0</v>
      </c>
      <c r="BI102">
        <v>0</v>
      </c>
      <c r="BJ102">
        <v>0</v>
      </c>
      <c r="BK102" s="168">
        <v>3507.529</v>
      </c>
      <c r="BL102">
        <v>3945</v>
      </c>
      <c r="BM102" s="113">
        <v>91829</v>
      </c>
      <c r="BN102" s="113">
        <v>359292</v>
      </c>
      <c r="BO102" s="113">
        <v>30898187</v>
      </c>
      <c r="BP102">
        <v>5497.683</v>
      </c>
      <c r="BQ102">
        <v>5153</v>
      </c>
      <c r="BR102" s="113">
        <v>26620908</v>
      </c>
      <c r="BS102">
        <v>5290</v>
      </c>
      <c r="BT102" s="113">
        <v>2460203</v>
      </c>
      <c r="BU102">
        <v>0</v>
      </c>
      <c r="BV102" s="113">
        <v>653604</v>
      </c>
      <c r="BW102">
        <v>4625.0302734</v>
      </c>
      <c r="BX102">
        <v>4887.3251953</v>
      </c>
      <c r="BY102">
        <v>4887.3251953</v>
      </c>
      <c r="BZ102">
        <v>5931.625</v>
      </c>
      <c r="CA102">
        <v>0.0520361328</v>
      </c>
      <c r="CB102">
        <v>0.0413155273</v>
      </c>
      <c r="CC102">
        <v>85.685</v>
      </c>
      <c r="CD102">
        <v>0</v>
      </c>
      <c r="CE102">
        <v>0</v>
      </c>
      <c r="CF102">
        <v>26435401.958</v>
      </c>
      <c r="CG102">
        <v>398990.75563</v>
      </c>
      <c r="CH102">
        <v>0</v>
      </c>
      <c r="CI102">
        <v>19930.26</v>
      </c>
      <c r="CJ102">
        <v>4751468.89</v>
      </c>
      <c r="CK102">
        <v>0</v>
      </c>
      <c r="CL102">
        <v>0</v>
      </c>
      <c r="CM102">
        <v>908316.8542</v>
      </c>
      <c r="CN102">
        <v>508251.28813</v>
      </c>
      <c r="CO102">
        <v>0</v>
      </c>
      <c r="CP102">
        <v>0</v>
      </c>
      <c r="CQ102">
        <v>0</v>
      </c>
      <c r="CR102" s="113">
        <v>33517109</v>
      </c>
      <c r="CS102">
        <v>0.9731658002</v>
      </c>
      <c r="CT102">
        <v>32136231</v>
      </c>
      <c r="CU102">
        <v>6948.329</v>
      </c>
      <c r="CV102" s="113">
        <v>2168300</v>
      </c>
      <c r="CW102" s="113">
        <v>917201</v>
      </c>
      <c r="CX102" s="113">
        <v>3085501</v>
      </c>
      <c r="CY102">
        <v>36602610.006</v>
      </c>
      <c r="CZ102">
        <v>5229</v>
      </c>
      <c r="DA102">
        <v>829.278</v>
      </c>
      <c r="DB102">
        <v>5262</v>
      </c>
      <c r="DC102">
        <v>987.721</v>
      </c>
      <c r="DD102">
        <v>5199</v>
      </c>
      <c r="DE102">
        <v>2304.818</v>
      </c>
      <c r="DF102">
        <v>5092</v>
      </c>
      <c r="DG102">
        <v>1334.117</v>
      </c>
      <c r="DH102">
        <v>5111</v>
      </c>
      <c r="DI102">
        <v>591.372</v>
      </c>
      <c r="DJ102">
        <v>5121</v>
      </c>
      <c r="DK102">
        <v>332.793</v>
      </c>
      <c r="DL102">
        <v>5121</v>
      </c>
      <c r="DM102">
        <v>1346.994</v>
      </c>
      <c r="DN102">
        <v>5150</v>
      </c>
      <c r="DO102">
        <v>1417.459</v>
      </c>
      <c r="DP102">
        <v>5106</v>
      </c>
      <c r="DQ102">
        <v>668.851</v>
      </c>
      <c r="DR102">
        <v>0</v>
      </c>
      <c r="DS102">
        <v>4971</v>
      </c>
      <c r="DT102">
        <v>29081111</v>
      </c>
      <c r="DU102">
        <v>5290</v>
      </c>
      <c r="DV102" s="113">
        <v>35804739</v>
      </c>
      <c r="DW102" s="113">
        <v>833799</v>
      </c>
      <c r="DX102" s="113">
        <v>36638538</v>
      </c>
      <c r="DY102" s="113">
        <v>-4888</v>
      </c>
      <c r="DZ102" s="113">
        <v>36725479</v>
      </c>
      <c r="EA102" s="113">
        <v>39188576</v>
      </c>
      <c r="EB102" s="113">
        <v>3208370</v>
      </c>
      <c r="EC102">
        <v>0</v>
      </c>
      <c r="ED102" s="113">
        <v>3208370</v>
      </c>
      <c r="EE102">
        <v>0</v>
      </c>
      <c r="EF102">
        <v>36725479</v>
      </c>
      <c r="EG102">
        <v>5286</v>
      </c>
      <c r="EH102">
        <v>2554766</v>
      </c>
      <c r="EI102" s="113">
        <v>39157376</v>
      </c>
      <c r="EJ102" s="113">
        <v>39942934</v>
      </c>
    </row>
    <row r="103" spans="1:140" ht="12.75">
      <c r="A103">
        <v>101814</v>
      </c>
      <c r="B103" t="s">
        <v>719</v>
      </c>
      <c r="C103" t="s">
        <v>29</v>
      </c>
      <c r="D103">
        <v>4</v>
      </c>
      <c r="E103">
        <v>1</v>
      </c>
      <c r="F103">
        <v>1375.533</v>
      </c>
      <c r="G103">
        <v>0</v>
      </c>
      <c r="H103">
        <v>0</v>
      </c>
      <c r="I103">
        <v>1.04</v>
      </c>
      <c r="J103">
        <v>6.731</v>
      </c>
      <c r="K103">
        <v>0</v>
      </c>
      <c r="L103">
        <v>0</v>
      </c>
      <c r="M103">
        <v>0</v>
      </c>
      <c r="N103">
        <v>0</v>
      </c>
      <c r="O103">
        <v>0</v>
      </c>
      <c r="P103">
        <v>0</v>
      </c>
      <c r="Q103">
        <v>0</v>
      </c>
      <c r="R103">
        <v>0</v>
      </c>
      <c r="S103">
        <v>16</v>
      </c>
      <c r="T103">
        <v>1538.7</v>
      </c>
      <c r="U103">
        <v>0</v>
      </c>
      <c r="V103">
        <v>0</v>
      </c>
      <c r="W103">
        <v>0</v>
      </c>
      <c r="X103">
        <v>0</v>
      </c>
      <c r="Y103">
        <v>0.548</v>
      </c>
      <c r="Z103">
        <v>1.378</v>
      </c>
      <c r="AA103">
        <v>0</v>
      </c>
      <c r="AB103">
        <v>0</v>
      </c>
      <c r="AC103">
        <v>0</v>
      </c>
      <c r="AD103">
        <v>0</v>
      </c>
      <c r="AE103">
        <v>0</v>
      </c>
      <c r="AF103">
        <v>341.744</v>
      </c>
      <c r="AG103">
        <v>352.762</v>
      </c>
      <c r="AH103">
        <v>0</v>
      </c>
      <c r="AI103">
        <v>1375.533</v>
      </c>
      <c r="AJ103">
        <v>1375.533</v>
      </c>
      <c r="AK103">
        <v>341.744</v>
      </c>
      <c r="AL103">
        <v>7.771</v>
      </c>
      <c r="AM103">
        <v>1367.762</v>
      </c>
      <c r="AN103">
        <v>0</v>
      </c>
      <c r="AO103">
        <v>35.667</v>
      </c>
      <c r="AP103">
        <v>0</v>
      </c>
      <c r="AQ103">
        <v>0</v>
      </c>
      <c r="AR103">
        <v>0</v>
      </c>
      <c r="AS103">
        <v>0</v>
      </c>
      <c r="AT103" s="113">
        <v>17833</v>
      </c>
      <c r="AU103">
        <v>0</v>
      </c>
      <c r="AV103">
        <v>0</v>
      </c>
      <c r="AW103" s="113">
        <v>40482</v>
      </c>
      <c r="AX103">
        <v>0</v>
      </c>
      <c r="AY103" s="113">
        <v>40482</v>
      </c>
      <c r="AZ103">
        <v>0</v>
      </c>
      <c r="BA103" s="113">
        <v>110090</v>
      </c>
      <c r="BB103">
        <v>0</v>
      </c>
      <c r="BC103">
        <v>0</v>
      </c>
      <c r="BD103">
        <v>0</v>
      </c>
      <c r="BE103" s="113">
        <v>110090</v>
      </c>
      <c r="BF103" s="113">
        <v>-239815</v>
      </c>
      <c r="BG103">
        <v>0</v>
      </c>
      <c r="BH103">
        <v>0</v>
      </c>
      <c r="BI103">
        <v>0</v>
      </c>
      <c r="BJ103">
        <v>0</v>
      </c>
      <c r="BK103" s="168">
        <v>1263.64</v>
      </c>
      <c r="BL103">
        <v>3945</v>
      </c>
      <c r="BM103" s="113">
        <v>43740</v>
      </c>
      <c r="BN103" s="113">
        <v>94725</v>
      </c>
      <c r="BO103" s="113">
        <v>11399582</v>
      </c>
      <c r="BP103">
        <v>2049.382</v>
      </c>
      <c r="BQ103">
        <v>5109</v>
      </c>
      <c r="BR103" s="113">
        <v>9835234</v>
      </c>
      <c r="BS103">
        <v>5250</v>
      </c>
      <c r="BT103" s="113">
        <v>924724</v>
      </c>
      <c r="BU103">
        <v>0</v>
      </c>
      <c r="BV103" s="113">
        <v>239815</v>
      </c>
      <c r="BW103">
        <v>4625.0302734</v>
      </c>
      <c r="BX103">
        <v>4887.3251953</v>
      </c>
      <c r="BY103">
        <v>4887.3251953</v>
      </c>
      <c r="BZ103">
        <v>5931.625</v>
      </c>
      <c r="CA103">
        <v>0.0520361328</v>
      </c>
      <c r="CB103">
        <v>0.0413155273</v>
      </c>
      <c r="CC103">
        <v>25.393</v>
      </c>
      <c r="CD103">
        <v>6.874</v>
      </c>
      <c r="CE103">
        <v>0</v>
      </c>
      <c r="CF103">
        <v>8113051.2733</v>
      </c>
      <c r="CG103">
        <v>0</v>
      </c>
      <c r="CH103">
        <v>0</v>
      </c>
      <c r="CI103">
        <v>11388.72</v>
      </c>
      <c r="CJ103">
        <v>1825398.2775</v>
      </c>
      <c r="CK103">
        <v>0</v>
      </c>
      <c r="CL103">
        <v>0</v>
      </c>
      <c r="CM103">
        <v>202709.7254</v>
      </c>
      <c r="CN103">
        <v>150621.75363</v>
      </c>
      <c r="CO103">
        <v>0</v>
      </c>
      <c r="CP103">
        <v>0</v>
      </c>
      <c r="CQ103">
        <v>30580.492688</v>
      </c>
      <c r="CR103" s="113">
        <v>10443840</v>
      </c>
      <c r="CS103">
        <v>0.9731658002</v>
      </c>
      <c r="CT103">
        <v>10056452</v>
      </c>
      <c r="CU103">
        <v>2174.354</v>
      </c>
      <c r="CV103" s="113">
        <v>678530</v>
      </c>
      <c r="CW103" s="113">
        <v>287021</v>
      </c>
      <c r="CX103" s="113">
        <v>965551</v>
      </c>
      <c r="CY103">
        <v>11409391.242</v>
      </c>
      <c r="CZ103">
        <v>5229</v>
      </c>
      <c r="DA103">
        <v>829.278</v>
      </c>
      <c r="DB103">
        <v>5262</v>
      </c>
      <c r="DC103">
        <v>987.721</v>
      </c>
      <c r="DD103">
        <v>5199</v>
      </c>
      <c r="DE103">
        <v>2304.818</v>
      </c>
      <c r="DF103">
        <v>5092</v>
      </c>
      <c r="DG103">
        <v>1334.117</v>
      </c>
      <c r="DH103">
        <v>5111</v>
      </c>
      <c r="DI103">
        <v>591.372</v>
      </c>
      <c r="DJ103">
        <v>5121</v>
      </c>
      <c r="DK103">
        <v>332.793</v>
      </c>
      <c r="DL103">
        <v>5121</v>
      </c>
      <c r="DM103">
        <v>1346.994</v>
      </c>
      <c r="DN103">
        <v>5150</v>
      </c>
      <c r="DO103">
        <v>1417.459</v>
      </c>
      <c r="DP103">
        <v>5106</v>
      </c>
      <c r="DQ103">
        <v>668.851</v>
      </c>
      <c r="DR103">
        <v>0</v>
      </c>
      <c r="DS103">
        <v>4971</v>
      </c>
      <c r="DT103">
        <v>10759958</v>
      </c>
      <c r="DU103">
        <v>5250</v>
      </c>
      <c r="DV103" s="113">
        <v>11108775</v>
      </c>
      <c r="DW103" s="113">
        <v>260922</v>
      </c>
      <c r="DX103" s="113">
        <v>11369697</v>
      </c>
      <c r="DY103" s="113">
        <v>15365</v>
      </c>
      <c r="DZ103" s="113">
        <v>11428802</v>
      </c>
      <c r="EA103" s="113">
        <v>12176382</v>
      </c>
      <c r="EB103" s="113">
        <v>984962</v>
      </c>
      <c r="EC103">
        <v>0</v>
      </c>
      <c r="ED103" s="113">
        <v>984962</v>
      </c>
      <c r="EE103">
        <v>0</v>
      </c>
      <c r="EF103">
        <v>11428802</v>
      </c>
      <c r="EG103">
        <v>5256</v>
      </c>
      <c r="EH103">
        <v>762980</v>
      </c>
      <c r="EI103" s="113">
        <v>12172371</v>
      </c>
      <c r="EJ103" s="113">
        <v>12452668</v>
      </c>
    </row>
    <row r="104" spans="1:140" ht="12.75">
      <c r="A104">
        <v>101815</v>
      </c>
      <c r="B104" t="s">
        <v>719</v>
      </c>
      <c r="C104" t="s">
        <v>30</v>
      </c>
      <c r="D104">
        <v>4</v>
      </c>
      <c r="E104">
        <v>1</v>
      </c>
      <c r="F104">
        <v>200.372</v>
      </c>
      <c r="G104">
        <v>0</v>
      </c>
      <c r="H104">
        <v>0</v>
      </c>
      <c r="I104">
        <v>0.274</v>
      </c>
      <c r="J104">
        <v>0</v>
      </c>
      <c r="K104">
        <v>0</v>
      </c>
      <c r="L104">
        <v>0</v>
      </c>
      <c r="M104">
        <v>0</v>
      </c>
      <c r="N104">
        <v>0</v>
      </c>
      <c r="O104">
        <v>0</v>
      </c>
      <c r="P104">
        <v>0</v>
      </c>
      <c r="Q104">
        <v>0</v>
      </c>
      <c r="R104">
        <v>1.155</v>
      </c>
      <c r="S104">
        <v>0</v>
      </c>
      <c r="T104">
        <v>208.8</v>
      </c>
      <c r="U104">
        <v>0</v>
      </c>
      <c r="V104">
        <v>0</v>
      </c>
      <c r="W104">
        <v>0</v>
      </c>
      <c r="X104">
        <v>0</v>
      </c>
      <c r="Y104">
        <v>0</v>
      </c>
      <c r="Z104">
        <v>0</v>
      </c>
      <c r="AA104">
        <v>0</v>
      </c>
      <c r="AB104">
        <v>0</v>
      </c>
      <c r="AC104">
        <v>0</v>
      </c>
      <c r="AD104">
        <v>0</v>
      </c>
      <c r="AE104">
        <v>0</v>
      </c>
      <c r="AF104">
        <v>129.612</v>
      </c>
      <c r="AG104">
        <v>129.612</v>
      </c>
      <c r="AH104">
        <v>0</v>
      </c>
      <c r="AI104">
        <v>200.372</v>
      </c>
      <c r="AJ104">
        <v>200.372</v>
      </c>
      <c r="AK104">
        <v>129.612</v>
      </c>
      <c r="AL104">
        <v>0.274</v>
      </c>
      <c r="AM104">
        <v>200.098</v>
      </c>
      <c r="AN104">
        <v>0</v>
      </c>
      <c r="AO104">
        <v>0</v>
      </c>
      <c r="AP104">
        <v>0</v>
      </c>
      <c r="AQ104">
        <v>0</v>
      </c>
      <c r="AR104" s="113">
        <v>28379</v>
      </c>
      <c r="AS104">
        <v>0</v>
      </c>
      <c r="AT104">
        <v>0</v>
      </c>
      <c r="AU104">
        <v>0</v>
      </c>
      <c r="AV104">
        <v>0</v>
      </c>
      <c r="AW104" s="113">
        <v>5897</v>
      </c>
      <c r="AX104">
        <v>0</v>
      </c>
      <c r="AY104" s="113">
        <v>5897</v>
      </c>
      <c r="AZ104">
        <v>0</v>
      </c>
      <c r="BA104">
        <v>0</v>
      </c>
      <c r="BB104">
        <v>0</v>
      </c>
      <c r="BC104">
        <v>0</v>
      </c>
      <c r="BD104">
        <v>0</v>
      </c>
      <c r="BE104">
        <v>0</v>
      </c>
      <c r="BF104" s="113">
        <v>-37173</v>
      </c>
      <c r="BG104">
        <v>0</v>
      </c>
      <c r="BH104">
        <v>0</v>
      </c>
      <c r="BI104">
        <v>0</v>
      </c>
      <c r="BJ104">
        <v>0</v>
      </c>
      <c r="BK104">
        <v>195.055</v>
      </c>
      <c r="BL104">
        <v>3945</v>
      </c>
      <c r="BM104" s="113">
        <v>6218</v>
      </c>
      <c r="BN104">
        <v>0</v>
      </c>
      <c r="BO104" s="113">
        <v>1692220</v>
      </c>
      <c r="BP104">
        <v>311.276</v>
      </c>
      <c r="BQ104">
        <v>4965</v>
      </c>
      <c r="BR104" s="113">
        <v>1479462</v>
      </c>
      <c r="BS104">
        <v>5105</v>
      </c>
      <c r="BT104" s="113">
        <v>109594</v>
      </c>
      <c r="BU104">
        <v>0</v>
      </c>
      <c r="BV104" s="113">
        <v>37173</v>
      </c>
      <c r="BW104">
        <v>4625.0302734</v>
      </c>
      <c r="BX104">
        <v>4887.3251953</v>
      </c>
      <c r="BY104">
        <v>4887.3251953</v>
      </c>
      <c r="BZ104">
        <v>5931.625</v>
      </c>
      <c r="CA104">
        <v>0.0520361328</v>
      </c>
      <c r="CB104">
        <v>0.0413155273</v>
      </c>
      <c r="CC104">
        <v>1.37</v>
      </c>
      <c r="CD104">
        <v>0</v>
      </c>
      <c r="CE104">
        <v>0</v>
      </c>
      <c r="CF104">
        <v>1186906.2993</v>
      </c>
      <c r="CG104">
        <v>7536.1295625</v>
      </c>
      <c r="CH104">
        <v>0</v>
      </c>
      <c r="CI104">
        <v>0</v>
      </c>
      <c r="CJ104">
        <v>247704.66</v>
      </c>
      <c r="CK104">
        <v>0</v>
      </c>
      <c r="CL104">
        <v>0</v>
      </c>
      <c r="CM104">
        <v>76880.97795</v>
      </c>
      <c r="CN104">
        <v>8126.32625</v>
      </c>
      <c r="CO104">
        <v>0</v>
      </c>
      <c r="CP104">
        <v>0</v>
      </c>
      <c r="CQ104">
        <v>0</v>
      </c>
      <c r="CR104" s="113">
        <v>1527154</v>
      </c>
      <c r="CS104">
        <v>0.9731658002</v>
      </c>
      <c r="CT104">
        <v>1486174</v>
      </c>
      <c r="CU104">
        <v>321.333</v>
      </c>
      <c r="CV104" s="113">
        <v>100275</v>
      </c>
      <c r="CW104" s="113">
        <v>42417</v>
      </c>
      <c r="CX104" s="113">
        <v>142692</v>
      </c>
      <c r="CY104">
        <v>1669846.393</v>
      </c>
      <c r="CZ104">
        <v>5229</v>
      </c>
      <c r="DA104">
        <v>829.278</v>
      </c>
      <c r="DB104">
        <v>5262</v>
      </c>
      <c r="DC104">
        <v>987.721</v>
      </c>
      <c r="DD104">
        <v>5199</v>
      </c>
      <c r="DE104">
        <v>2304.818</v>
      </c>
      <c r="DF104">
        <v>5092</v>
      </c>
      <c r="DG104">
        <v>1334.117</v>
      </c>
      <c r="DH104">
        <v>5111</v>
      </c>
      <c r="DI104">
        <v>591.372</v>
      </c>
      <c r="DJ104">
        <v>5121</v>
      </c>
      <c r="DK104">
        <v>332.793</v>
      </c>
      <c r="DL104">
        <v>5121</v>
      </c>
      <c r="DM104">
        <v>1346.994</v>
      </c>
      <c r="DN104">
        <v>5150</v>
      </c>
      <c r="DO104">
        <v>1417.459</v>
      </c>
      <c r="DP104">
        <v>5106</v>
      </c>
      <c r="DQ104">
        <v>668.851</v>
      </c>
      <c r="DR104">
        <v>0</v>
      </c>
      <c r="DS104">
        <v>4971</v>
      </c>
      <c r="DT104">
        <v>1589056</v>
      </c>
      <c r="DU104">
        <v>5105</v>
      </c>
      <c r="DV104" s="113">
        <v>1597346</v>
      </c>
      <c r="DW104" s="113">
        <v>38560</v>
      </c>
      <c r="DX104" s="113">
        <v>1635906</v>
      </c>
      <c r="DY104">
        <v>0</v>
      </c>
      <c r="DZ104" s="113">
        <v>1670503</v>
      </c>
      <c r="EA104" s="113">
        <v>1752872</v>
      </c>
      <c r="EB104" s="113">
        <v>143349</v>
      </c>
      <c r="EC104">
        <v>0</v>
      </c>
      <c r="ED104" s="113">
        <v>143349</v>
      </c>
      <c r="EE104">
        <v>0</v>
      </c>
      <c r="EF104">
        <v>1670503</v>
      </c>
      <c r="EG104">
        <v>5199</v>
      </c>
      <c r="EH104">
        <v>106176</v>
      </c>
      <c r="EI104" s="113">
        <v>1776022</v>
      </c>
      <c r="EJ104" s="113">
        <v>1819092</v>
      </c>
    </row>
    <row r="105" spans="1:140" ht="12.75">
      <c r="A105">
        <v>101817</v>
      </c>
      <c r="B105" t="s">
        <v>719</v>
      </c>
      <c r="C105" t="s">
        <v>31</v>
      </c>
      <c r="D105">
        <v>4</v>
      </c>
      <c r="E105">
        <v>1</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3945</v>
      </c>
      <c r="BM105">
        <v>0</v>
      </c>
      <c r="BN105">
        <v>0</v>
      </c>
      <c r="BO105">
        <v>0</v>
      </c>
      <c r="BP105">
        <v>0</v>
      </c>
      <c r="BQ105">
        <v>0</v>
      </c>
      <c r="BR105">
        <v>0</v>
      </c>
      <c r="BS105">
        <v>0</v>
      </c>
      <c r="BT105">
        <v>0</v>
      </c>
      <c r="BU105">
        <v>0</v>
      </c>
      <c r="BV105">
        <v>0</v>
      </c>
      <c r="BW105">
        <v>4625.0302734</v>
      </c>
      <c r="BX105">
        <v>4887.3251953</v>
      </c>
      <c r="BY105">
        <v>4887.3251953</v>
      </c>
      <c r="BZ105">
        <v>5931.625</v>
      </c>
      <c r="CA105">
        <v>0.0520361328</v>
      </c>
      <c r="CB105">
        <v>0.0413155273</v>
      </c>
      <c r="CC105">
        <v>0</v>
      </c>
      <c r="CD105">
        <v>0</v>
      </c>
      <c r="CE105">
        <v>0</v>
      </c>
      <c r="CF105">
        <v>0</v>
      </c>
      <c r="CG105">
        <v>0</v>
      </c>
      <c r="CH105">
        <v>0</v>
      </c>
      <c r="CI105">
        <v>0</v>
      </c>
      <c r="CJ105">
        <v>0</v>
      </c>
      <c r="CK105">
        <v>0</v>
      </c>
      <c r="CL105">
        <v>0</v>
      </c>
      <c r="CM105">
        <v>0</v>
      </c>
      <c r="CN105">
        <v>0</v>
      </c>
      <c r="CO105">
        <v>0</v>
      </c>
      <c r="CP105">
        <v>0</v>
      </c>
      <c r="CQ105">
        <v>0</v>
      </c>
      <c r="CR105">
        <v>0</v>
      </c>
      <c r="CS105">
        <v>0.9731658002</v>
      </c>
      <c r="CT105">
        <v>0</v>
      </c>
      <c r="CU105">
        <v>0</v>
      </c>
      <c r="CV105">
        <v>0</v>
      </c>
      <c r="CW105">
        <v>0</v>
      </c>
      <c r="CX105">
        <v>0</v>
      </c>
      <c r="CY105">
        <v>0</v>
      </c>
      <c r="CZ105">
        <v>5229</v>
      </c>
      <c r="DA105">
        <v>829.278</v>
      </c>
      <c r="DB105">
        <v>5262</v>
      </c>
      <c r="DC105">
        <v>987.721</v>
      </c>
      <c r="DD105">
        <v>5199</v>
      </c>
      <c r="DE105">
        <v>2304.818</v>
      </c>
      <c r="DF105">
        <v>5092</v>
      </c>
      <c r="DG105">
        <v>1334.117</v>
      </c>
      <c r="DH105">
        <v>5111</v>
      </c>
      <c r="DI105">
        <v>591.372</v>
      </c>
      <c r="DJ105">
        <v>5121</v>
      </c>
      <c r="DK105">
        <v>332.793</v>
      </c>
      <c r="DL105">
        <v>5121</v>
      </c>
      <c r="DM105">
        <v>1346.994</v>
      </c>
      <c r="DN105">
        <v>5150</v>
      </c>
      <c r="DO105">
        <v>1417.459</v>
      </c>
      <c r="DP105">
        <v>5106</v>
      </c>
      <c r="DQ105">
        <v>668.851</v>
      </c>
      <c r="DR105">
        <v>0</v>
      </c>
      <c r="DS105">
        <v>4971</v>
      </c>
      <c r="DT105">
        <v>0</v>
      </c>
      <c r="DU105">
        <v>5091</v>
      </c>
      <c r="DV105">
        <v>0</v>
      </c>
      <c r="DW105">
        <v>0</v>
      </c>
      <c r="DX105">
        <v>0</v>
      </c>
      <c r="DY105">
        <v>0</v>
      </c>
      <c r="DZ105">
        <v>0</v>
      </c>
      <c r="EA105">
        <v>0</v>
      </c>
      <c r="EB105">
        <v>0</v>
      </c>
      <c r="EC105">
        <v>0</v>
      </c>
      <c r="ED105">
        <v>0</v>
      </c>
      <c r="EE105">
        <v>0</v>
      </c>
      <c r="EF105">
        <v>0</v>
      </c>
      <c r="EG105">
        <v>0</v>
      </c>
      <c r="EH105">
        <v>0</v>
      </c>
      <c r="EI105">
        <v>0</v>
      </c>
      <c r="EJ105">
        <v>0</v>
      </c>
    </row>
    <row r="106" spans="1:140" ht="12.75">
      <c r="A106">
        <v>101819</v>
      </c>
      <c r="B106" t="s">
        <v>719</v>
      </c>
      <c r="C106" t="s">
        <v>32</v>
      </c>
      <c r="D106">
        <v>4</v>
      </c>
      <c r="E106">
        <v>1</v>
      </c>
      <c r="F106">
        <v>417.887</v>
      </c>
      <c r="G106">
        <v>0</v>
      </c>
      <c r="H106">
        <v>0</v>
      </c>
      <c r="I106">
        <v>0.926</v>
      </c>
      <c r="J106">
        <v>0.355</v>
      </c>
      <c r="K106">
        <v>0</v>
      </c>
      <c r="L106">
        <v>0</v>
      </c>
      <c r="M106">
        <v>0</v>
      </c>
      <c r="N106">
        <v>0</v>
      </c>
      <c r="O106">
        <v>0</v>
      </c>
      <c r="P106">
        <v>0</v>
      </c>
      <c r="Q106">
        <v>0</v>
      </c>
      <c r="R106">
        <v>8.016</v>
      </c>
      <c r="S106">
        <v>0</v>
      </c>
      <c r="T106">
        <v>483.5</v>
      </c>
      <c r="U106">
        <v>0</v>
      </c>
      <c r="V106">
        <v>0</v>
      </c>
      <c r="W106">
        <v>0</v>
      </c>
      <c r="X106">
        <v>0</v>
      </c>
      <c r="Y106">
        <v>0</v>
      </c>
      <c r="Z106">
        <v>0</v>
      </c>
      <c r="AA106">
        <v>0</v>
      </c>
      <c r="AB106">
        <v>0</v>
      </c>
      <c r="AC106">
        <v>0</v>
      </c>
      <c r="AD106">
        <v>0</v>
      </c>
      <c r="AE106">
        <v>0</v>
      </c>
      <c r="AF106">
        <v>369.971</v>
      </c>
      <c r="AG106">
        <v>403.846</v>
      </c>
      <c r="AH106">
        <v>0</v>
      </c>
      <c r="AI106">
        <v>417.887</v>
      </c>
      <c r="AJ106">
        <v>417.887</v>
      </c>
      <c r="AK106">
        <v>369.971</v>
      </c>
      <c r="AL106">
        <v>1.281</v>
      </c>
      <c r="AM106">
        <v>416.606</v>
      </c>
      <c r="AN106">
        <v>0</v>
      </c>
      <c r="AO106">
        <v>25</v>
      </c>
      <c r="AP106">
        <v>1</v>
      </c>
      <c r="AQ106">
        <v>28</v>
      </c>
      <c r="AR106" s="113">
        <v>40532</v>
      </c>
      <c r="AS106">
        <v>0</v>
      </c>
      <c r="AT106">
        <v>0</v>
      </c>
      <c r="AU106">
        <v>0</v>
      </c>
      <c r="AV106">
        <v>0</v>
      </c>
      <c r="AW106" s="113">
        <v>12298</v>
      </c>
      <c r="AX106">
        <v>0</v>
      </c>
      <c r="AY106" s="113">
        <v>12298</v>
      </c>
      <c r="AZ106">
        <v>0</v>
      </c>
      <c r="BA106">
        <v>0</v>
      </c>
      <c r="BB106">
        <v>0</v>
      </c>
      <c r="BC106">
        <v>0</v>
      </c>
      <c r="BD106">
        <v>0</v>
      </c>
      <c r="BE106">
        <v>0</v>
      </c>
      <c r="BF106" s="113">
        <v>-85250</v>
      </c>
      <c r="BG106">
        <v>0</v>
      </c>
      <c r="BH106">
        <v>0</v>
      </c>
      <c r="BI106">
        <v>0</v>
      </c>
      <c r="BJ106">
        <v>0</v>
      </c>
      <c r="BK106">
        <v>426.241</v>
      </c>
      <c r="BL106">
        <v>3945</v>
      </c>
      <c r="BM106" s="113">
        <v>15602</v>
      </c>
      <c r="BN106">
        <v>0</v>
      </c>
      <c r="BO106" s="113">
        <v>3982397</v>
      </c>
      <c r="BP106">
        <v>714.843</v>
      </c>
      <c r="BQ106">
        <v>5126</v>
      </c>
      <c r="BR106" s="113">
        <v>3397577</v>
      </c>
      <c r="BS106">
        <v>5268</v>
      </c>
      <c r="BT106" s="113">
        <v>368091</v>
      </c>
      <c r="BU106">
        <v>0</v>
      </c>
      <c r="BV106" s="113">
        <v>85250</v>
      </c>
      <c r="BW106">
        <v>4625.0302734</v>
      </c>
      <c r="BX106">
        <v>4887.3251953</v>
      </c>
      <c r="BY106">
        <v>4887.3251953</v>
      </c>
      <c r="BZ106">
        <v>5931.625</v>
      </c>
      <c r="CA106">
        <v>0.0520361328</v>
      </c>
      <c r="CB106">
        <v>0.0413155273</v>
      </c>
      <c r="CC106">
        <v>5.695</v>
      </c>
      <c r="CD106">
        <v>0</v>
      </c>
      <c r="CE106">
        <v>0</v>
      </c>
      <c r="CF106">
        <v>2471150.5648</v>
      </c>
      <c r="CG106">
        <v>52302.6966</v>
      </c>
      <c r="CH106">
        <v>0</v>
      </c>
      <c r="CI106">
        <v>0</v>
      </c>
      <c r="CJ106">
        <v>573588.1375</v>
      </c>
      <c r="CK106">
        <v>0</v>
      </c>
      <c r="CL106">
        <v>0</v>
      </c>
      <c r="CM106">
        <v>219452.92329</v>
      </c>
      <c r="CN106">
        <v>33780.604375</v>
      </c>
      <c r="CO106">
        <v>0</v>
      </c>
      <c r="CP106">
        <v>0</v>
      </c>
      <c r="CQ106">
        <v>0</v>
      </c>
      <c r="CR106" s="113">
        <v>3350275</v>
      </c>
      <c r="CS106">
        <v>0.9731658002</v>
      </c>
      <c r="CT106">
        <v>3260373</v>
      </c>
      <c r="CU106">
        <v>704.941</v>
      </c>
      <c r="CV106" s="113">
        <v>219984</v>
      </c>
      <c r="CW106" s="113">
        <v>93054</v>
      </c>
      <c r="CX106" s="113">
        <v>313038</v>
      </c>
      <c r="CY106">
        <v>3663312.9265</v>
      </c>
      <c r="CZ106">
        <v>5229</v>
      </c>
      <c r="DA106">
        <v>829.278</v>
      </c>
      <c r="DB106">
        <v>5262</v>
      </c>
      <c r="DC106">
        <v>987.721</v>
      </c>
      <c r="DD106">
        <v>5199</v>
      </c>
      <c r="DE106">
        <v>2304.818</v>
      </c>
      <c r="DF106">
        <v>5092</v>
      </c>
      <c r="DG106">
        <v>1334.117</v>
      </c>
      <c r="DH106">
        <v>5111</v>
      </c>
      <c r="DI106">
        <v>591.372</v>
      </c>
      <c r="DJ106">
        <v>5121</v>
      </c>
      <c r="DK106">
        <v>332.793</v>
      </c>
      <c r="DL106">
        <v>5121</v>
      </c>
      <c r="DM106">
        <v>1346.994</v>
      </c>
      <c r="DN106">
        <v>5150</v>
      </c>
      <c r="DO106">
        <v>1417.459</v>
      </c>
      <c r="DP106">
        <v>5106</v>
      </c>
      <c r="DQ106">
        <v>668.851</v>
      </c>
      <c r="DR106">
        <v>0</v>
      </c>
      <c r="DS106">
        <v>4971</v>
      </c>
      <c r="DT106">
        <v>3765668</v>
      </c>
      <c r="DU106">
        <v>5268</v>
      </c>
      <c r="DV106" s="113">
        <v>3613528</v>
      </c>
      <c r="DW106" s="113">
        <v>84593</v>
      </c>
      <c r="DX106" s="113">
        <v>3698121</v>
      </c>
      <c r="DY106">
        <v>0</v>
      </c>
      <c r="DZ106" s="113">
        <v>3754255</v>
      </c>
      <c r="EA106" s="113">
        <v>3960359</v>
      </c>
      <c r="EB106" s="113">
        <v>403980</v>
      </c>
      <c r="EC106">
        <v>0</v>
      </c>
      <c r="ED106" s="113">
        <v>403980</v>
      </c>
      <c r="EE106">
        <v>0</v>
      </c>
      <c r="EF106">
        <v>3754255</v>
      </c>
      <c r="EG106">
        <v>5326</v>
      </c>
      <c r="EH106">
        <v>318730</v>
      </c>
      <c r="EI106" s="113">
        <v>3982043</v>
      </c>
      <c r="EJ106" s="113">
        <v>4079591</v>
      </c>
    </row>
    <row r="107" spans="1:140" ht="12.75">
      <c r="A107">
        <v>101820</v>
      </c>
      <c r="B107" t="s">
        <v>719</v>
      </c>
      <c r="C107" t="s">
        <v>33</v>
      </c>
      <c r="D107">
        <v>4</v>
      </c>
      <c r="E107">
        <v>1</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449.195</v>
      </c>
      <c r="BL107">
        <v>3945</v>
      </c>
      <c r="BM107">
        <v>0</v>
      </c>
      <c r="BN107">
        <v>0</v>
      </c>
      <c r="BO107" s="113">
        <v>3743091</v>
      </c>
      <c r="BP107">
        <v>673.241</v>
      </c>
      <c r="BQ107">
        <v>5122</v>
      </c>
      <c r="BR107" s="113">
        <v>3236090</v>
      </c>
      <c r="BS107">
        <v>5265</v>
      </c>
      <c r="BT107" s="113">
        <v>308235</v>
      </c>
      <c r="BU107">
        <v>0</v>
      </c>
      <c r="BV107">
        <v>0</v>
      </c>
      <c r="BW107">
        <v>4625.0302734</v>
      </c>
      <c r="BX107">
        <v>4887.3251953</v>
      </c>
      <c r="BY107">
        <v>4887.3251953</v>
      </c>
      <c r="BZ107">
        <v>5931.625</v>
      </c>
      <c r="CA107">
        <v>0.0520361328</v>
      </c>
      <c r="CB107">
        <v>0.0413155273</v>
      </c>
      <c r="CC107">
        <v>0</v>
      </c>
      <c r="CD107">
        <v>0</v>
      </c>
      <c r="CE107">
        <v>0</v>
      </c>
      <c r="CF107">
        <v>0</v>
      </c>
      <c r="CG107">
        <v>0</v>
      </c>
      <c r="CH107">
        <v>0</v>
      </c>
      <c r="CI107">
        <v>0</v>
      </c>
      <c r="CJ107">
        <v>0</v>
      </c>
      <c r="CK107">
        <v>0</v>
      </c>
      <c r="CL107">
        <v>0</v>
      </c>
      <c r="CM107">
        <v>0</v>
      </c>
      <c r="CN107">
        <v>0</v>
      </c>
      <c r="CO107">
        <v>0</v>
      </c>
      <c r="CP107">
        <v>0</v>
      </c>
      <c r="CQ107">
        <v>0</v>
      </c>
      <c r="CR107">
        <v>0</v>
      </c>
      <c r="CS107">
        <v>0.9731658002</v>
      </c>
      <c r="CT107">
        <v>0</v>
      </c>
      <c r="CU107">
        <v>0</v>
      </c>
      <c r="CV107">
        <v>0</v>
      </c>
      <c r="CW107">
        <v>0</v>
      </c>
      <c r="CX107">
        <v>0</v>
      </c>
      <c r="CY107">
        <v>0</v>
      </c>
      <c r="CZ107">
        <v>5229</v>
      </c>
      <c r="DA107">
        <v>829.278</v>
      </c>
      <c r="DB107">
        <v>5262</v>
      </c>
      <c r="DC107">
        <v>987.721</v>
      </c>
      <c r="DD107">
        <v>5199</v>
      </c>
      <c r="DE107">
        <v>2304.818</v>
      </c>
      <c r="DF107">
        <v>5092</v>
      </c>
      <c r="DG107">
        <v>1334.117</v>
      </c>
      <c r="DH107">
        <v>5111</v>
      </c>
      <c r="DI107">
        <v>591.372</v>
      </c>
      <c r="DJ107">
        <v>5121</v>
      </c>
      <c r="DK107">
        <v>332.793</v>
      </c>
      <c r="DL107">
        <v>5121</v>
      </c>
      <c r="DM107">
        <v>1346.994</v>
      </c>
      <c r="DN107">
        <v>5150</v>
      </c>
      <c r="DO107">
        <v>1417.459</v>
      </c>
      <c r="DP107">
        <v>5106</v>
      </c>
      <c r="DQ107">
        <v>668.851</v>
      </c>
      <c r="DR107">
        <v>0</v>
      </c>
      <c r="DS107">
        <v>4971</v>
      </c>
      <c r="DT107">
        <v>3544325</v>
      </c>
      <c r="DU107">
        <v>5265</v>
      </c>
      <c r="DV107">
        <v>0</v>
      </c>
      <c r="DW107">
        <v>0</v>
      </c>
      <c r="DX107">
        <v>0</v>
      </c>
      <c r="DY107">
        <v>0</v>
      </c>
      <c r="DZ107">
        <v>0</v>
      </c>
      <c r="EA107">
        <v>0</v>
      </c>
      <c r="EB107">
        <v>0</v>
      </c>
      <c r="EC107">
        <v>0</v>
      </c>
      <c r="ED107">
        <v>0</v>
      </c>
      <c r="EE107">
        <v>0</v>
      </c>
      <c r="EF107">
        <v>0</v>
      </c>
      <c r="EG107">
        <v>0</v>
      </c>
      <c r="EH107">
        <v>0</v>
      </c>
      <c r="EI107">
        <v>0</v>
      </c>
      <c r="EJ107">
        <v>0</v>
      </c>
    </row>
    <row r="108" spans="1:140" ht="12.75">
      <c r="A108">
        <v>101821</v>
      </c>
      <c r="B108" t="s">
        <v>719</v>
      </c>
      <c r="C108" t="s">
        <v>231</v>
      </c>
      <c r="D108">
        <v>4</v>
      </c>
      <c r="E108">
        <v>1</v>
      </c>
      <c r="F108">
        <v>182.296</v>
      </c>
      <c r="G108">
        <v>0</v>
      </c>
      <c r="H108">
        <v>0</v>
      </c>
      <c r="I108">
        <v>0.179</v>
      </c>
      <c r="J108">
        <v>8.953</v>
      </c>
      <c r="K108">
        <v>0</v>
      </c>
      <c r="L108">
        <v>0</v>
      </c>
      <c r="M108">
        <v>0</v>
      </c>
      <c r="N108">
        <v>1.735</v>
      </c>
      <c r="O108">
        <v>0</v>
      </c>
      <c r="P108">
        <v>0</v>
      </c>
      <c r="Q108">
        <v>27.52</v>
      </c>
      <c r="R108">
        <v>9.825</v>
      </c>
      <c r="S108">
        <v>1</v>
      </c>
      <c r="T108">
        <v>147.2</v>
      </c>
      <c r="U108">
        <v>0</v>
      </c>
      <c r="V108">
        <v>0</v>
      </c>
      <c r="W108">
        <v>0</v>
      </c>
      <c r="X108">
        <v>0</v>
      </c>
      <c r="Y108">
        <v>0</v>
      </c>
      <c r="Z108">
        <v>0</v>
      </c>
      <c r="AA108">
        <v>0</v>
      </c>
      <c r="AB108">
        <v>0</v>
      </c>
      <c r="AC108">
        <v>0</v>
      </c>
      <c r="AD108">
        <v>0</v>
      </c>
      <c r="AE108">
        <v>0</v>
      </c>
      <c r="AF108">
        <v>0</v>
      </c>
      <c r="AG108">
        <v>0</v>
      </c>
      <c r="AH108">
        <v>0</v>
      </c>
      <c r="AI108">
        <v>182.296</v>
      </c>
      <c r="AJ108">
        <v>182.296</v>
      </c>
      <c r="AK108">
        <v>0</v>
      </c>
      <c r="AL108">
        <v>10.867</v>
      </c>
      <c r="AM108">
        <v>143.909</v>
      </c>
      <c r="AN108">
        <v>182.294</v>
      </c>
      <c r="AO108">
        <v>6</v>
      </c>
      <c r="AP108">
        <v>1</v>
      </c>
      <c r="AQ108">
        <v>23</v>
      </c>
      <c r="AR108">
        <v>0</v>
      </c>
      <c r="AS108" s="113">
        <v>50131</v>
      </c>
      <c r="AT108">
        <v>0</v>
      </c>
      <c r="AU108">
        <v>0</v>
      </c>
      <c r="AV108">
        <v>0</v>
      </c>
      <c r="AW108" s="113">
        <v>5365</v>
      </c>
      <c r="AX108">
        <v>0</v>
      </c>
      <c r="AY108" s="113">
        <v>5365</v>
      </c>
      <c r="AZ108">
        <v>0</v>
      </c>
      <c r="BA108">
        <v>0</v>
      </c>
      <c r="BB108">
        <v>0</v>
      </c>
      <c r="BC108">
        <v>0</v>
      </c>
      <c r="BD108">
        <v>0</v>
      </c>
      <c r="BE108">
        <v>0</v>
      </c>
      <c r="BF108" s="113">
        <v>-38950</v>
      </c>
      <c r="BG108">
        <v>0</v>
      </c>
      <c r="BH108">
        <v>0</v>
      </c>
      <c r="BI108">
        <v>0</v>
      </c>
      <c r="BJ108">
        <v>1.108</v>
      </c>
      <c r="BK108">
        <v>190.88</v>
      </c>
      <c r="BL108">
        <v>3945</v>
      </c>
      <c r="BM108" s="113">
        <v>7250</v>
      </c>
      <c r="BN108">
        <v>0</v>
      </c>
      <c r="BO108" s="113">
        <v>1838346</v>
      </c>
      <c r="BP108">
        <v>325.38</v>
      </c>
      <c r="BQ108">
        <v>5208</v>
      </c>
      <c r="BR108" s="113">
        <v>1599018</v>
      </c>
      <c r="BS108">
        <v>5350</v>
      </c>
      <c r="BT108" s="113">
        <v>141857</v>
      </c>
      <c r="BU108">
        <v>0</v>
      </c>
      <c r="BV108" s="113">
        <v>38950</v>
      </c>
      <c r="BW108">
        <v>4625.0302734</v>
      </c>
      <c r="BX108">
        <v>4887.3251953</v>
      </c>
      <c r="BY108">
        <v>4887.3251953</v>
      </c>
      <c r="BZ108">
        <v>5931.625</v>
      </c>
      <c r="CA108">
        <v>0.0520361328</v>
      </c>
      <c r="CB108">
        <v>0.0413155273</v>
      </c>
      <c r="CC108">
        <v>31.745</v>
      </c>
      <c r="CD108">
        <v>0</v>
      </c>
      <c r="CE108">
        <v>0</v>
      </c>
      <c r="CF108">
        <v>853614.22213</v>
      </c>
      <c r="CG108">
        <v>64106.037188</v>
      </c>
      <c r="CH108">
        <v>220427</v>
      </c>
      <c r="CI108">
        <v>711.795</v>
      </c>
      <c r="CJ108">
        <v>174627.04</v>
      </c>
      <c r="CK108">
        <v>0</v>
      </c>
      <c r="CL108">
        <v>0</v>
      </c>
      <c r="CM108">
        <v>0</v>
      </c>
      <c r="CN108">
        <v>188296.46981</v>
      </c>
      <c r="CO108">
        <v>0</v>
      </c>
      <c r="CP108">
        <v>0</v>
      </c>
      <c r="CQ108">
        <v>0</v>
      </c>
      <c r="CR108" s="113">
        <v>1551914</v>
      </c>
      <c r="CS108">
        <v>0.9731658002</v>
      </c>
      <c r="CT108">
        <v>1461483</v>
      </c>
      <c r="CU108">
        <v>315.994</v>
      </c>
      <c r="CV108" s="113">
        <v>98609</v>
      </c>
      <c r="CW108" s="113">
        <v>41712</v>
      </c>
      <c r="CX108" s="113">
        <v>140321</v>
      </c>
      <c r="CY108">
        <v>1692234.5641</v>
      </c>
      <c r="CZ108">
        <v>5229</v>
      </c>
      <c r="DA108">
        <v>829.278</v>
      </c>
      <c r="DB108">
        <v>5262</v>
      </c>
      <c r="DC108">
        <v>987.721</v>
      </c>
      <c r="DD108">
        <v>5199</v>
      </c>
      <c r="DE108">
        <v>2304.818</v>
      </c>
      <c r="DF108">
        <v>5092</v>
      </c>
      <c r="DG108">
        <v>1334.117</v>
      </c>
      <c r="DH108">
        <v>5111</v>
      </c>
      <c r="DI108">
        <v>591.372</v>
      </c>
      <c r="DJ108">
        <v>5121</v>
      </c>
      <c r="DK108">
        <v>332.793</v>
      </c>
      <c r="DL108">
        <v>5121</v>
      </c>
      <c r="DM108">
        <v>1346.994</v>
      </c>
      <c r="DN108">
        <v>5150</v>
      </c>
      <c r="DO108">
        <v>1417.459</v>
      </c>
      <c r="DP108">
        <v>5106</v>
      </c>
      <c r="DQ108">
        <v>668.851</v>
      </c>
      <c r="DR108">
        <v>0</v>
      </c>
      <c r="DS108">
        <v>4971</v>
      </c>
      <c r="DT108">
        <v>1740875</v>
      </c>
      <c r="DU108">
        <v>5350</v>
      </c>
      <c r="DV108" s="113">
        <v>1645697</v>
      </c>
      <c r="DW108" s="113">
        <v>37919</v>
      </c>
      <c r="DX108" s="113">
        <v>1683616</v>
      </c>
      <c r="DY108">
        <v>0</v>
      </c>
      <c r="DZ108" s="113">
        <v>1690866</v>
      </c>
      <c r="EA108" s="113">
        <v>1801166</v>
      </c>
      <c r="EB108" s="113">
        <v>138952</v>
      </c>
      <c r="EC108">
        <v>0</v>
      </c>
      <c r="ED108" s="113">
        <v>138952</v>
      </c>
      <c r="EE108">
        <v>0</v>
      </c>
      <c r="EF108">
        <v>1690866</v>
      </c>
      <c r="EG108">
        <v>5351</v>
      </c>
      <c r="EH108">
        <v>100002</v>
      </c>
      <c r="EI108" s="113">
        <v>1792237</v>
      </c>
      <c r="EJ108" s="113">
        <v>1836552</v>
      </c>
    </row>
    <row r="109" spans="1:140" ht="12.75">
      <c r="A109">
        <v>101822</v>
      </c>
      <c r="B109" t="s">
        <v>719</v>
      </c>
      <c r="C109" t="s">
        <v>431</v>
      </c>
      <c r="D109">
        <v>4</v>
      </c>
      <c r="E109">
        <v>1</v>
      </c>
      <c r="F109">
        <v>116.539</v>
      </c>
      <c r="G109">
        <v>0</v>
      </c>
      <c r="H109">
        <v>0</v>
      </c>
      <c r="I109">
        <v>0.157</v>
      </c>
      <c r="J109">
        <v>4.14</v>
      </c>
      <c r="K109">
        <v>0.898</v>
      </c>
      <c r="L109">
        <v>0</v>
      </c>
      <c r="M109">
        <v>0</v>
      </c>
      <c r="N109">
        <v>0</v>
      </c>
      <c r="O109">
        <v>0</v>
      </c>
      <c r="P109">
        <v>27.296</v>
      </c>
      <c r="Q109">
        <v>4.608</v>
      </c>
      <c r="R109">
        <v>3.834</v>
      </c>
      <c r="S109">
        <v>0</v>
      </c>
      <c r="T109">
        <v>115.3</v>
      </c>
      <c r="U109">
        <v>0</v>
      </c>
      <c r="V109">
        <v>0</v>
      </c>
      <c r="W109">
        <v>0</v>
      </c>
      <c r="X109">
        <v>0</v>
      </c>
      <c r="Y109">
        <v>0</v>
      </c>
      <c r="Z109">
        <v>0</v>
      </c>
      <c r="AA109">
        <v>0</v>
      </c>
      <c r="AB109">
        <v>0</v>
      </c>
      <c r="AC109">
        <v>0</v>
      </c>
      <c r="AD109">
        <v>0</v>
      </c>
      <c r="AE109">
        <v>0</v>
      </c>
      <c r="AF109">
        <v>0</v>
      </c>
      <c r="AG109">
        <v>0</v>
      </c>
      <c r="AH109">
        <v>0</v>
      </c>
      <c r="AI109">
        <v>116.539</v>
      </c>
      <c r="AJ109">
        <v>116.539</v>
      </c>
      <c r="AK109">
        <v>0</v>
      </c>
      <c r="AL109">
        <v>32.491</v>
      </c>
      <c r="AM109">
        <v>79.44</v>
      </c>
      <c r="AN109">
        <v>70.26</v>
      </c>
      <c r="AO109">
        <v>0</v>
      </c>
      <c r="AP109">
        <v>0</v>
      </c>
      <c r="AQ109">
        <v>0</v>
      </c>
      <c r="AR109">
        <v>0</v>
      </c>
      <c r="AS109" s="113">
        <v>19322</v>
      </c>
      <c r="AT109">
        <v>0</v>
      </c>
      <c r="AU109">
        <v>0</v>
      </c>
      <c r="AV109">
        <v>0</v>
      </c>
      <c r="AW109" s="113">
        <v>3430</v>
      </c>
      <c r="AX109">
        <v>0</v>
      </c>
      <c r="AY109" s="113">
        <v>3430</v>
      </c>
      <c r="AZ109">
        <v>0</v>
      </c>
      <c r="BA109" s="113">
        <v>54197</v>
      </c>
      <c r="BB109">
        <v>0</v>
      </c>
      <c r="BC109">
        <v>0</v>
      </c>
      <c r="BD109">
        <v>0</v>
      </c>
      <c r="BE109" s="113">
        <v>54197</v>
      </c>
      <c r="BF109" s="113">
        <v>-29161</v>
      </c>
      <c r="BG109">
        <v>0</v>
      </c>
      <c r="BH109">
        <v>0</v>
      </c>
      <c r="BI109">
        <v>0</v>
      </c>
      <c r="BJ109">
        <v>0</v>
      </c>
      <c r="BK109">
        <v>93.689</v>
      </c>
      <c r="BL109">
        <v>3945</v>
      </c>
      <c r="BM109" s="113">
        <v>5682</v>
      </c>
      <c r="BN109" s="113">
        <v>43613</v>
      </c>
      <c r="BO109" s="113">
        <v>1387032</v>
      </c>
      <c r="BP109">
        <v>243.617</v>
      </c>
      <c r="BQ109">
        <v>5221</v>
      </c>
      <c r="BR109" s="113">
        <v>1218986</v>
      </c>
      <c r="BS109">
        <v>5364</v>
      </c>
      <c r="BT109" s="113">
        <v>87854</v>
      </c>
      <c r="BU109">
        <v>0</v>
      </c>
      <c r="BV109" s="113">
        <v>29161</v>
      </c>
      <c r="BW109">
        <v>4625.0302734</v>
      </c>
      <c r="BX109">
        <v>4887.3251953</v>
      </c>
      <c r="BY109">
        <v>4887.3251953</v>
      </c>
      <c r="BZ109">
        <v>5931.625</v>
      </c>
      <c r="CA109">
        <v>0.0520361328</v>
      </c>
      <c r="CB109">
        <v>0.0413155273</v>
      </c>
      <c r="CC109">
        <v>125.083</v>
      </c>
      <c r="CD109">
        <v>0</v>
      </c>
      <c r="CE109">
        <v>0</v>
      </c>
      <c r="CF109">
        <v>471208.29</v>
      </c>
      <c r="CG109">
        <v>25016.035275</v>
      </c>
      <c r="CH109">
        <v>36899</v>
      </c>
      <c r="CI109">
        <v>0</v>
      </c>
      <c r="CJ109">
        <v>136783.2725</v>
      </c>
      <c r="CK109">
        <v>0</v>
      </c>
      <c r="CL109">
        <v>0</v>
      </c>
      <c r="CM109">
        <v>0</v>
      </c>
      <c r="CN109">
        <v>741945.44988</v>
      </c>
      <c r="CO109">
        <v>0</v>
      </c>
      <c r="CP109">
        <v>647638.544</v>
      </c>
      <c r="CQ109">
        <v>0</v>
      </c>
      <c r="CR109" s="113">
        <v>1485371</v>
      </c>
      <c r="CS109">
        <v>0.9731658002</v>
      </c>
      <c r="CT109">
        <v>1373966</v>
      </c>
      <c r="CU109">
        <v>297.072</v>
      </c>
      <c r="CV109" s="113">
        <v>92704</v>
      </c>
      <c r="CW109" s="113">
        <v>39214</v>
      </c>
      <c r="CX109" s="113">
        <v>131918</v>
      </c>
      <c r="CY109">
        <v>1617289.0477</v>
      </c>
      <c r="CZ109">
        <v>5229</v>
      </c>
      <c r="DA109">
        <v>829.278</v>
      </c>
      <c r="DB109">
        <v>5262</v>
      </c>
      <c r="DC109">
        <v>987.721</v>
      </c>
      <c r="DD109">
        <v>5199</v>
      </c>
      <c r="DE109">
        <v>2304.818</v>
      </c>
      <c r="DF109">
        <v>5092</v>
      </c>
      <c r="DG109">
        <v>1334.117</v>
      </c>
      <c r="DH109">
        <v>5111</v>
      </c>
      <c r="DI109">
        <v>591.372</v>
      </c>
      <c r="DJ109">
        <v>5121</v>
      </c>
      <c r="DK109">
        <v>332.793</v>
      </c>
      <c r="DL109">
        <v>5121</v>
      </c>
      <c r="DM109">
        <v>1346.994</v>
      </c>
      <c r="DN109">
        <v>5150</v>
      </c>
      <c r="DO109">
        <v>1417.459</v>
      </c>
      <c r="DP109">
        <v>5106</v>
      </c>
      <c r="DQ109">
        <v>668.851</v>
      </c>
      <c r="DR109">
        <v>0</v>
      </c>
      <c r="DS109">
        <v>4971</v>
      </c>
      <c r="DT109">
        <v>1306840</v>
      </c>
      <c r="DU109">
        <v>5364</v>
      </c>
      <c r="DV109" s="113">
        <v>1551013</v>
      </c>
      <c r="DW109" s="113">
        <v>35649</v>
      </c>
      <c r="DX109" s="113">
        <v>1586662</v>
      </c>
      <c r="DY109" s="113">
        <v>10584</v>
      </c>
      <c r="DZ109" s="113">
        <v>1602928</v>
      </c>
      <c r="EA109" s="113">
        <v>1697469</v>
      </c>
      <c r="EB109" s="113">
        <v>117557</v>
      </c>
      <c r="EC109">
        <v>0</v>
      </c>
      <c r="ED109" s="113">
        <v>117557</v>
      </c>
      <c r="EE109">
        <v>0</v>
      </c>
      <c r="EF109">
        <v>1602928</v>
      </c>
      <c r="EG109">
        <v>5396</v>
      </c>
      <c r="EH109">
        <v>88396</v>
      </c>
      <c r="EI109" s="113">
        <v>1705685</v>
      </c>
      <c r="EJ109" s="113">
        <v>1738276</v>
      </c>
    </row>
    <row r="110" spans="1:140" ht="12.75">
      <c r="A110">
        <v>101823</v>
      </c>
      <c r="B110" t="s">
        <v>719</v>
      </c>
      <c r="C110" t="s">
        <v>34</v>
      </c>
      <c r="D110">
        <v>4</v>
      </c>
      <c r="E110">
        <v>1</v>
      </c>
      <c r="F110">
        <v>340.678</v>
      </c>
      <c r="G110">
        <v>0</v>
      </c>
      <c r="H110">
        <v>0</v>
      </c>
      <c r="I110">
        <v>0</v>
      </c>
      <c r="J110">
        <v>6.941</v>
      </c>
      <c r="K110">
        <v>0</v>
      </c>
      <c r="L110">
        <v>0</v>
      </c>
      <c r="M110">
        <v>0</v>
      </c>
      <c r="N110">
        <v>0</v>
      </c>
      <c r="O110">
        <v>0</v>
      </c>
      <c r="P110">
        <v>0</v>
      </c>
      <c r="Q110">
        <v>0</v>
      </c>
      <c r="R110">
        <v>18.917</v>
      </c>
      <c r="S110">
        <v>0</v>
      </c>
      <c r="T110">
        <v>396.7</v>
      </c>
      <c r="U110">
        <v>0</v>
      </c>
      <c r="V110">
        <v>0</v>
      </c>
      <c r="W110">
        <v>0</v>
      </c>
      <c r="X110">
        <v>0</v>
      </c>
      <c r="Y110">
        <v>0</v>
      </c>
      <c r="Z110">
        <v>0</v>
      </c>
      <c r="AA110">
        <v>0</v>
      </c>
      <c r="AB110">
        <v>0</v>
      </c>
      <c r="AC110">
        <v>0</v>
      </c>
      <c r="AD110">
        <v>0</v>
      </c>
      <c r="AE110">
        <v>0</v>
      </c>
      <c r="AF110">
        <v>0</v>
      </c>
      <c r="AG110">
        <v>0</v>
      </c>
      <c r="AH110">
        <v>0</v>
      </c>
      <c r="AI110">
        <v>340.678</v>
      </c>
      <c r="AJ110">
        <v>340.678</v>
      </c>
      <c r="AK110">
        <v>0</v>
      </c>
      <c r="AL110">
        <v>6.941</v>
      </c>
      <c r="AM110">
        <v>333.737</v>
      </c>
      <c r="AN110">
        <v>0</v>
      </c>
      <c r="AO110">
        <v>0</v>
      </c>
      <c r="AP110">
        <v>0</v>
      </c>
      <c r="AQ110">
        <v>0</v>
      </c>
      <c r="AR110">
        <v>0</v>
      </c>
      <c r="AS110">
        <v>0</v>
      </c>
      <c r="AT110">
        <v>0</v>
      </c>
      <c r="AU110">
        <v>0</v>
      </c>
      <c r="AV110">
        <v>0</v>
      </c>
      <c r="AW110" s="113">
        <v>10026</v>
      </c>
      <c r="AX110">
        <v>0</v>
      </c>
      <c r="AY110" s="113">
        <v>10026</v>
      </c>
      <c r="AZ110">
        <v>0</v>
      </c>
      <c r="BA110" s="113">
        <v>47592</v>
      </c>
      <c r="BB110">
        <v>0</v>
      </c>
      <c r="BC110">
        <v>0</v>
      </c>
      <c r="BD110">
        <v>0</v>
      </c>
      <c r="BE110" s="113">
        <v>47592</v>
      </c>
      <c r="BF110" s="113">
        <v>-70629</v>
      </c>
      <c r="BG110">
        <v>0</v>
      </c>
      <c r="BH110">
        <v>0</v>
      </c>
      <c r="BI110">
        <v>0</v>
      </c>
      <c r="BJ110">
        <v>0</v>
      </c>
      <c r="BK110">
        <v>346.83</v>
      </c>
      <c r="BL110">
        <v>3945</v>
      </c>
      <c r="BM110" s="113">
        <v>13597</v>
      </c>
      <c r="BN110" s="113">
        <v>46636</v>
      </c>
      <c r="BO110" s="113">
        <v>3251301</v>
      </c>
      <c r="BP110">
        <v>599.302</v>
      </c>
      <c r="BQ110">
        <v>4989</v>
      </c>
      <c r="BR110" s="113">
        <v>2895060</v>
      </c>
      <c r="BS110">
        <v>5132</v>
      </c>
      <c r="BT110" s="113">
        <v>180371</v>
      </c>
      <c r="BU110">
        <v>0</v>
      </c>
      <c r="BV110" s="113">
        <v>70629</v>
      </c>
      <c r="BW110">
        <v>4625.0302734</v>
      </c>
      <c r="BX110">
        <v>4887.3251953</v>
      </c>
      <c r="BY110">
        <v>4887.3251953</v>
      </c>
      <c r="BZ110">
        <v>5931.625</v>
      </c>
      <c r="CA110">
        <v>0.0520361328</v>
      </c>
      <c r="CB110">
        <v>0.0413155273</v>
      </c>
      <c r="CC110">
        <v>20.823</v>
      </c>
      <c r="CD110">
        <v>0</v>
      </c>
      <c r="CE110">
        <v>0</v>
      </c>
      <c r="CF110">
        <v>1979602.7326</v>
      </c>
      <c r="CG110">
        <v>123429.40514</v>
      </c>
      <c r="CH110">
        <v>0</v>
      </c>
      <c r="CI110">
        <v>0</v>
      </c>
      <c r="CJ110">
        <v>470615.1275</v>
      </c>
      <c r="CK110">
        <v>0</v>
      </c>
      <c r="CL110">
        <v>0</v>
      </c>
      <c r="CM110">
        <v>0</v>
      </c>
      <c r="CN110">
        <v>123514.22738</v>
      </c>
      <c r="CO110">
        <v>0</v>
      </c>
      <c r="CP110">
        <v>0</v>
      </c>
      <c r="CQ110">
        <v>0</v>
      </c>
      <c r="CR110" s="113">
        <v>2744753</v>
      </c>
      <c r="CS110">
        <v>0.9731658002</v>
      </c>
      <c r="CT110">
        <v>2624785</v>
      </c>
      <c r="CU110">
        <v>567.517</v>
      </c>
      <c r="CV110" s="113">
        <v>177100</v>
      </c>
      <c r="CW110" s="113">
        <v>74914</v>
      </c>
      <c r="CX110" s="113">
        <v>252014</v>
      </c>
      <c r="CY110">
        <v>2996767.4926</v>
      </c>
      <c r="CZ110">
        <v>5229</v>
      </c>
      <c r="DA110">
        <v>829.278</v>
      </c>
      <c r="DB110">
        <v>5262</v>
      </c>
      <c r="DC110">
        <v>987.721</v>
      </c>
      <c r="DD110">
        <v>5199</v>
      </c>
      <c r="DE110">
        <v>2304.818</v>
      </c>
      <c r="DF110">
        <v>5092</v>
      </c>
      <c r="DG110">
        <v>1334.117</v>
      </c>
      <c r="DH110">
        <v>5111</v>
      </c>
      <c r="DI110">
        <v>591.372</v>
      </c>
      <c r="DJ110">
        <v>5121</v>
      </c>
      <c r="DK110">
        <v>332.793</v>
      </c>
      <c r="DL110">
        <v>5121</v>
      </c>
      <c r="DM110">
        <v>1346.994</v>
      </c>
      <c r="DN110">
        <v>5150</v>
      </c>
      <c r="DO110">
        <v>1417.459</v>
      </c>
      <c r="DP110">
        <v>5106</v>
      </c>
      <c r="DQ110">
        <v>668.851</v>
      </c>
      <c r="DR110">
        <v>0</v>
      </c>
      <c r="DS110">
        <v>4971</v>
      </c>
      <c r="DT110">
        <v>3075431</v>
      </c>
      <c r="DU110">
        <v>5132</v>
      </c>
      <c r="DV110" s="113">
        <v>2831342</v>
      </c>
      <c r="DW110" s="113">
        <v>68102</v>
      </c>
      <c r="DX110" s="113">
        <v>2899444</v>
      </c>
      <c r="DY110">
        <v>956</v>
      </c>
      <c r="DZ110" s="113">
        <v>2913997</v>
      </c>
      <c r="EA110" s="113">
        <v>3111128</v>
      </c>
      <c r="EB110" s="113">
        <v>169244</v>
      </c>
      <c r="EC110">
        <v>0</v>
      </c>
      <c r="ED110" s="113">
        <v>169244</v>
      </c>
      <c r="EE110">
        <v>0</v>
      </c>
      <c r="EF110">
        <v>2913997</v>
      </c>
      <c r="EG110">
        <v>5135</v>
      </c>
      <c r="EH110">
        <v>98615</v>
      </c>
      <c r="EI110" s="113">
        <v>3095382</v>
      </c>
      <c r="EJ110" s="113">
        <v>3176038</v>
      </c>
    </row>
    <row r="111" spans="1:140" ht="12.75">
      <c r="A111">
        <v>101828</v>
      </c>
      <c r="B111" t="s">
        <v>719</v>
      </c>
      <c r="C111" t="s">
        <v>35</v>
      </c>
      <c r="D111">
        <v>4</v>
      </c>
      <c r="E111">
        <v>1</v>
      </c>
      <c r="F111">
        <v>856.78</v>
      </c>
      <c r="G111">
        <v>0</v>
      </c>
      <c r="H111">
        <v>0</v>
      </c>
      <c r="I111">
        <v>0.787</v>
      </c>
      <c r="J111">
        <v>0.008</v>
      </c>
      <c r="K111">
        <v>3.009</v>
      </c>
      <c r="L111">
        <v>0</v>
      </c>
      <c r="M111">
        <v>0</v>
      </c>
      <c r="N111">
        <v>0</v>
      </c>
      <c r="O111">
        <v>0</v>
      </c>
      <c r="P111">
        <v>0</v>
      </c>
      <c r="Q111">
        <v>3.144</v>
      </c>
      <c r="R111">
        <v>26.309</v>
      </c>
      <c r="S111">
        <v>0</v>
      </c>
      <c r="T111">
        <v>836.8</v>
      </c>
      <c r="U111">
        <v>0</v>
      </c>
      <c r="V111">
        <v>0</v>
      </c>
      <c r="W111">
        <v>0</v>
      </c>
      <c r="X111">
        <v>0</v>
      </c>
      <c r="Y111">
        <v>0</v>
      </c>
      <c r="Z111">
        <v>0</v>
      </c>
      <c r="AA111">
        <v>0</v>
      </c>
      <c r="AB111">
        <v>0</v>
      </c>
      <c r="AC111">
        <v>0</v>
      </c>
      <c r="AD111">
        <v>0</v>
      </c>
      <c r="AE111">
        <v>0</v>
      </c>
      <c r="AF111">
        <v>276.595</v>
      </c>
      <c r="AG111">
        <v>276.635</v>
      </c>
      <c r="AH111">
        <v>0</v>
      </c>
      <c r="AI111">
        <v>856.78</v>
      </c>
      <c r="AJ111">
        <v>856.78</v>
      </c>
      <c r="AK111">
        <v>276.595</v>
      </c>
      <c r="AL111">
        <v>3.804</v>
      </c>
      <c r="AM111">
        <v>849.832</v>
      </c>
      <c r="AN111">
        <v>88.973</v>
      </c>
      <c r="AO111">
        <v>25</v>
      </c>
      <c r="AP111">
        <v>0</v>
      </c>
      <c r="AQ111">
        <v>50</v>
      </c>
      <c r="AR111">
        <v>0</v>
      </c>
      <c r="AS111" s="113">
        <v>24468</v>
      </c>
      <c r="AT111">
        <v>0</v>
      </c>
      <c r="AU111">
        <v>0</v>
      </c>
      <c r="AV111">
        <v>0</v>
      </c>
      <c r="AW111" s="113">
        <v>25215</v>
      </c>
      <c r="AX111">
        <v>0</v>
      </c>
      <c r="AY111" s="113">
        <v>25215</v>
      </c>
      <c r="AZ111">
        <v>0</v>
      </c>
      <c r="BA111">
        <v>0</v>
      </c>
      <c r="BB111">
        <v>0</v>
      </c>
      <c r="BC111">
        <v>0</v>
      </c>
      <c r="BD111">
        <v>0</v>
      </c>
      <c r="BE111">
        <v>0</v>
      </c>
      <c r="BF111" s="113">
        <v>-144579</v>
      </c>
      <c r="BG111">
        <v>0</v>
      </c>
      <c r="BH111">
        <v>0</v>
      </c>
      <c r="BI111">
        <v>0</v>
      </c>
      <c r="BJ111">
        <v>2.009</v>
      </c>
      <c r="BK111">
        <v>764.528</v>
      </c>
      <c r="BL111">
        <v>3945</v>
      </c>
      <c r="BM111" s="113">
        <v>24455</v>
      </c>
      <c r="BN111">
        <v>0</v>
      </c>
      <c r="BO111" s="113">
        <v>6720811</v>
      </c>
      <c r="BP111">
        <v>1201.815</v>
      </c>
      <c r="BQ111">
        <v>5143</v>
      </c>
      <c r="BR111" s="113">
        <v>5725665</v>
      </c>
      <c r="BS111">
        <v>5283</v>
      </c>
      <c r="BT111" s="113">
        <v>623942</v>
      </c>
      <c r="BU111">
        <v>0</v>
      </c>
      <c r="BV111" s="113">
        <v>144579</v>
      </c>
      <c r="BW111">
        <v>4625.0302734</v>
      </c>
      <c r="BX111">
        <v>4887.3251953</v>
      </c>
      <c r="BY111">
        <v>4887.3251953</v>
      </c>
      <c r="BZ111">
        <v>5931.625</v>
      </c>
      <c r="CA111">
        <v>0.0520361328</v>
      </c>
      <c r="CB111">
        <v>0.0413155273</v>
      </c>
      <c r="CC111">
        <v>12.986</v>
      </c>
      <c r="CD111">
        <v>0</v>
      </c>
      <c r="CE111">
        <v>0</v>
      </c>
      <c r="CF111">
        <v>5040884.737</v>
      </c>
      <c r="CG111">
        <v>171660.63434</v>
      </c>
      <c r="CH111">
        <v>25277</v>
      </c>
      <c r="CI111">
        <v>0</v>
      </c>
      <c r="CJ111">
        <v>992716.76</v>
      </c>
      <c r="CK111">
        <v>0</v>
      </c>
      <c r="CL111">
        <v>0</v>
      </c>
      <c r="CM111">
        <v>164065.78169</v>
      </c>
      <c r="CN111">
        <v>77028.08225</v>
      </c>
      <c r="CO111">
        <v>0</v>
      </c>
      <c r="CP111">
        <v>0</v>
      </c>
      <c r="CQ111">
        <v>0</v>
      </c>
      <c r="CR111" s="113">
        <v>6496101</v>
      </c>
      <c r="CS111">
        <v>0.9731658002</v>
      </c>
      <c r="CT111">
        <v>6297972</v>
      </c>
      <c r="CU111">
        <v>1361.715</v>
      </c>
      <c r="CV111" s="113">
        <v>424938</v>
      </c>
      <c r="CW111" s="113">
        <v>179751</v>
      </c>
      <c r="CX111" s="113">
        <v>604689</v>
      </c>
      <c r="CY111">
        <v>7100789.9953</v>
      </c>
      <c r="CZ111">
        <v>5229</v>
      </c>
      <c r="DA111">
        <v>829.278</v>
      </c>
      <c r="DB111">
        <v>5262</v>
      </c>
      <c r="DC111">
        <v>987.721</v>
      </c>
      <c r="DD111">
        <v>5199</v>
      </c>
      <c r="DE111">
        <v>2304.818</v>
      </c>
      <c r="DF111">
        <v>5092</v>
      </c>
      <c r="DG111">
        <v>1334.117</v>
      </c>
      <c r="DH111">
        <v>5111</v>
      </c>
      <c r="DI111">
        <v>591.372</v>
      </c>
      <c r="DJ111">
        <v>5121</v>
      </c>
      <c r="DK111">
        <v>332.793</v>
      </c>
      <c r="DL111">
        <v>5121</v>
      </c>
      <c r="DM111">
        <v>1346.994</v>
      </c>
      <c r="DN111">
        <v>5150</v>
      </c>
      <c r="DO111">
        <v>1417.459</v>
      </c>
      <c r="DP111">
        <v>5106</v>
      </c>
      <c r="DQ111">
        <v>668.851</v>
      </c>
      <c r="DR111">
        <v>0</v>
      </c>
      <c r="DS111">
        <v>4971</v>
      </c>
      <c r="DT111">
        <v>6349607</v>
      </c>
      <c r="DU111">
        <v>5283</v>
      </c>
      <c r="DV111" s="113">
        <v>7003300</v>
      </c>
      <c r="DW111" s="113">
        <v>163406</v>
      </c>
      <c r="DX111" s="113">
        <v>7166706</v>
      </c>
      <c r="DY111">
        <v>0</v>
      </c>
      <c r="DZ111" s="113">
        <v>7191161</v>
      </c>
      <c r="EA111" s="113">
        <v>7670541</v>
      </c>
      <c r="EB111" s="113">
        <v>695060</v>
      </c>
      <c r="EC111">
        <v>0</v>
      </c>
      <c r="ED111" s="113">
        <v>695060</v>
      </c>
      <c r="EE111">
        <v>0</v>
      </c>
      <c r="EF111">
        <v>7191161</v>
      </c>
      <c r="EG111">
        <v>5281</v>
      </c>
      <c r="EH111">
        <v>550481</v>
      </c>
      <c r="EI111" s="113">
        <v>7651271</v>
      </c>
      <c r="EJ111" s="113">
        <v>7821065</v>
      </c>
    </row>
    <row r="112" spans="1:140" ht="12.75">
      <c r="A112">
        <v>101829</v>
      </c>
      <c r="B112" t="s">
        <v>719</v>
      </c>
      <c r="C112" t="s">
        <v>36</v>
      </c>
      <c r="D112">
        <v>4</v>
      </c>
      <c r="E112">
        <v>1</v>
      </c>
      <c r="F112">
        <v>86.447</v>
      </c>
      <c r="G112">
        <v>0</v>
      </c>
      <c r="H112">
        <v>0</v>
      </c>
      <c r="I112">
        <v>0</v>
      </c>
      <c r="J112">
        <v>0.93</v>
      </c>
      <c r="K112">
        <v>0</v>
      </c>
      <c r="L112">
        <v>0</v>
      </c>
      <c r="M112">
        <v>0</v>
      </c>
      <c r="N112">
        <v>0</v>
      </c>
      <c r="O112">
        <v>0</v>
      </c>
      <c r="P112">
        <v>0</v>
      </c>
      <c r="Q112">
        <v>0</v>
      </c>
      <c r="R112">
        <v>2.866</v>
      </c>
      <c r="S112">
        <v>0</v>
      </c>
      <c r="T112">
        <v>115</v>
      </c>
      <c r="U112">
        <v>0</v>
      </c>
      <c r="V112">
        <v>0</v>
      </c>
      <c r="W112">
        <v>0</v>
      </c>
      <c r="X112">
        <v>0</v>
      </c>
      <c r="Y112">
        <v>0</v>
      </c>
      <c r="Z112">
        <v>0</v>
      </c>
      <c r="AA112">
        <v>0</v>
      </c>
      <c r="AB112">
        <v>0</v>
      </c>
      <c r="AC112">
        <v>0</v>
      </c>
      <c r="AD112">
        <v>0</v>
      </c>
      <c r="AE112">
        <v>0</v>
      </c>
      <c r="AF112">
        <v>25.056</v>
      </c>
      <c r="AG112">
        <v>25.056</v>
      </c>
      <c r="AH112">
        <v>0</v>
      </c>
      <c r="AI112">
        <v>86.447</v>
      </c>
      <c r="AJ112">
        <v>86.447</v>
      </c>
      <c r="AK112">
        <v>25.056</v>
      </c>
      <c r="AL112">
        <v>0.93</v>
      </c>
      <c r="AM112">
        <v>85.517</v>
      </c>
      <c r="AN112">
        <v>0</v>
      </c>
      <c r="AO112">
        <v>3</v>
      </c>
      <c r="AP112">
        <v>0</v>
      </c>
      <c r="AQ112">
        <v>0</v>
      </c>
      <c r="AR112">
        <v>0</v>
      </c>
      <c r="AS112">
        <v>0</v>
      </c>
      <c r="AT112" s="113">
        <v>1500</v>
      </c>
      <c r="AU112">
        <v>0</v>
      </c>
      <c r="AV112">
        <v>0</v>
      </c>
      <c r="AW112" s="113">
        <v>2544</v>
      </c>
      <c r="AX112">
        <v>0</v>
      </c>
      <c r="AY112" s="113">
        <v>2544</v>
      </c>
      <c r="AZ112">
        <v>0</v>
      </c>
      <c r="BA112">
        <v>0</v>
      </c>
      <c r="BB112">
        <v>0</v>
      </c>
      <c r="BC112">
        <v>0</v>
      </c>
      <c r="BD112">
        <v>0</v>
      </c>
      <c r="BE112">
        <v>0</v>
      </c>
      <c r="BF112" s="113">
        <v>-18144</v>
      </c>
      <c r="BG112">
        <v>0</v>
      </c>
      <c r="BH112">
        <v>0</v>
      </c>
      <c r="BI112">
        <v>0</v>
      </c>
      <c r="BJ112">
        <v>0</v>
      </c>
      <c r="BK112">
        <v>92.35</v>
      </c>
      <c r="BL112">
        <v>3945</v>
      </c>
      <c r="BM112" s="113">
        <v>3557</v>
      </c>
      <c r="BN112">
        <v>0</v>
      </c>
      <c r="BO112" s="113">
        <v>852521</v>
      </c>
      <c r="BP112">
        <v>151.875</v>
      </c>
      <c r="BQ112">
        <v>5171</v>
      </c>
      <c r="BR112" s="113">
        <v>721846</v>
      </c>
      <c r="BS112">
        <v>5314</v>
      </c>
      <c r="BT112" s="113">
        <v>85282</v>
      </c>
      <c r="BU112">
        <v>0</v>
      </c>
      <c r="BV112" s="113">
        <v>18144</v>
      </c>
      <c r="BW112">
        <v>4625.0302734</v>
      </c>
      <c r="BX112">
        <v>4887.3251953</v>
      </c>
      <c r="BY112">
        <v>4887.3251953</v>
      </c>
      <c r="BZ112">
        <v>5931.625</v>
      </c>
      <c r="CA112">
        <v>0.0520361328</v>
      </c>
      <c r="CB112">
        <v>0.0413155273</v>
      </c>
      <c r="CC112">
        <v>2.79</v>
      </c>
      <c r="CD112">
        <v>0</v>
      </c>
      <c r="CE112">
        <v>0</v>
      </c>
      <c r="CF112">
        <v>507254.77513</v>
      </c>
      <c r="CG112">
        <v>18700.040975</v>
      </c>
      <c r="CH112">
        <v>0</v>
      </c>
      <c r="CI112">
        <v>0</v>
      </c>
      <c r="CJ112">
        <v>136427.375</v>
      </c>
      <c r="CK112">
        <v>0</v>
      </c>
      <c r="CL112">
        <v>0</v>
      </c>
      <c r="CM112">
        <v>14862.2796</v>
      </c>
      <c r="CN112">
        <v>16549.23375</v>
      </c>
      <c r="CO112">
        <v>0</v>
      </c>
      <c r="CP112">
        <v>0</v>
      </c>
      <c r="CQ112">
        <v>0</v>
      </c>
      <c r="CR112" s="113">
        <v>693794</v>
      </c>
      <c r="CS112">
        <v>0.9731658002</v>
      </c>
      <c r="CT112">
        <v>675176</v>
      </c>
      <c r="CU112">
        <v>145.983</v>
      </c>
      <c r="CV112" s="113">
        <v>45556</v>
      </c>
      <c r="CW112" s="113">
        <v>19270</v>
      </c>
      <c r="CX112" s="113">
        <v>64826</v>
      </c>
      <c r="CY112">
        <v>758619.70445</v>
      </c>
      <c r="CZ112">
        <v>5229</v>
      </c>
      <c r="DA112">
        <v>829.278</v>
      </c>
      <c r="DB112">
        <v>5262</v>
      </c>
      <c r="DC112">
        <v>987.721</v>
      </c>
      <c r="DD112">
        <v>5199</v>
      </c>
      <c r="DE112">
        <v>2304.818</v>
      </c>
      <c r="DF112">
        <v>5092</v>
      </c>
      <c r="DG112">
        <v>1334.117</v>
      </c>
      <c r="DH112">
        <v>5111</v>
      </c>
      <c r="DI112">
        <v>591.372</v>
      </c>
      <c r="DJ112">
        <v>5121</v>
      </c>
      <c r="DK112">
        <v>332.793</v>
      </c>
      <c r="DL112">
        <v>5121</v>
      </c>
      <c r="DM112">
        <v>1346.994</v>
      </c>
      <c r="DN112">
        <v>5150</v>
      </c>
      <c r="DO112">
        <v>1417.459</v>
      </c>
      <c r="DP112">
        <v>5106</v>
      </c>
      <c r="DQ112">
        <v>668.851</v>
      </c>
      <c r="DR112">
        <v>0</v>
      </c>
      <c r="DS112">
        <v>4971</v>
      </c>
      <c r="DT112">
        <v>807128</v>
      </c>
      <c r="DU112">
        <v>5314</v>
      </c>
      <c r="DV112" s="113">
        <v>754878</v>
      </c>
      <c r="DW112" s="113">
        <v>17518</v>
      </c>
      <c r="DX112" s="113">
        <v>772396</v>
      </c>
      <c r="DY112">
        <v>0</v>
      </c>
      <c r="DZ112" s="113">
        <v>775953</v>
      </c>
      <c r="EA112" s="113">
        <v>826848</v>
      </c>
      <c r="EB112" s="113">
        <v>82159</v>
      </c>
      <c r="EC112">
        <v>0</v>
      </c>
      <c r="ED112" s="113">
        <v>82159</v>
      </c>
      <c r="EE112">
        <v>0</v>
      </c>
      <c r="EF112">
        <v>775953</v>
      </c>
      <c r="EG112">
        <v>5315</v>
      </c>
      <c r="EH112">
        <v>65515</v>
      </c>
      <c r="EI112" s="113">
        <v>824135</v>
      </c>
      <c r="EJ112" s="113">
        <v>844823</v>
      </c>
    </row>
    <row r="113" spans="1:140" ht="12.75">
      <c r="A113">
        <v>101833</v>
      </c>
      <c r="B113" t="s">
        <v>719</v>
      </c>
      <c r="C113" t="s">
        <v>37</v>
      </c>
      <c r="D113">
        <v>4</v>
      </c>
      <c r="E113">
        <v>1</v>
      </c>
      <c r="F113">
        <v>263.533</v>
      </c>
      <c r="G113">
        <v>0.059</v>
      </c>
      <c r="H113">
        <v>0</v>
      </c>
      <c r="I113">
        <v>0.159</v>
      </c>
      <c r="J113">
        <v>0</v>
      </c>
      <c r="K113">
        <v>0</v>
      </c>
      <c r="L113">
        <v>0</v>
      </c>
      <c r="M113">
        <v>0</v>
      </c>
      <c r="N113">
        <v>0</v>
      </c>
      <c r="O113">
        <v>0</v>
      </c>
      <c r="P113">
        <v>0</v>
      </c>
      <c r="Q113">
        <v>0</v>
      </c>
      <c r="R113">
        <v>2.206</v>
      </c>
      <c r="S113">
        <v>0</v>
      </c>
      <c r="T113">
        <v>359.2</v>
      </c>
      <c r="U113">
        <v>0</v>
      </c>
      <c r="V113">
        <v>0</v>
      </c>
      <c r="W113">
        <v>0</v>
      </c>
      <c r="X113">
        <v>0</v>
      </c>
      <c r="Y113">
        <v>0.003</v>
      </c>
      <c r="Z113">
        <v>0.222</v>
      </c>
      <c r="AA113">
        <v>0</v>
      </c>
      <c r="AB113">
        <v>0</v>
      </c>
      <c r="AC113">
        <v>0</v>
      </c>
      <c r="AD113">
        <v>0</v>
      </c>
      <c r="AE113">
        <v>0</v>
      </c>
      <c r="AF113">
        <v>160.007</v>
      </c>
      <c r="AG113">
        <v>160.007</v>
      </c>
      <c r="AH113">
        <v>0</v>
      </c>
      <c r="AI113">
        <v>263.533</v>
      </c>
      <c r="AJ113">
        <v>263.533</v>
      </c>
      <c r="AK113">
        <v>160.007</v>
      </c>
      <c r="AL113">
        <v>0.218</v>
      </c>
      <c r="AM113">
        <v>263.315</v>
      </c>
      <c r="AN113">
        <v>0</v>
      </c>
      <c r="AO113">
        <v>0</v>
      </c>
      <c r="AP113">
        <v>0</v>
      </c>
      <c r="AQ113">
        <v>0</v>
      </c>
      <c r="AR113">
        <v>0</v>
      </c>
      <c r="AS113">
        <v>0</v>
      </c>
      <c r="AT113">
        <v>0</v>
      </c>
      <c r="AU113">
        <v>0</v>
      </c>
      <c r="AV113">
        <v>0</v>
      </c>
      <c r="AW113" s="113">
        <v>7756</v>
      </c>
      <c r="AX113">
        <v>0</v>
      </c>
      <c r="AY113" s="113">
        <v>7756</v>
      </c>
      <c r="AZ113">
        <v>0</v>
      </c>
      <c r="BA113">
        <v>0</v>
      </c>
      <c r="BB113">
        <v>0</v>
      </c>
      <c r="BC113">
        <v>0</v>
      </c>
      <c r="BD113">
        <v>0</v>
      </c>
      <c r="BE113">
        <v>0</v>
      </c>
      <c r="BF113" s="113">
        <v>-45906</v>
      </c>
      <c r="BG113">
        <v>0</v>
      </c>
      <c r="BH113">
        <v>0</v>
      </c>
      <c r="BI113">
        <v>0</v>
      </c>
      <c r="BJ113">
        <v>0</v>
      </c>
      <c r="BK113">
        <v>224.978</v>
      </c>
      <c r="BL113">
        <v>3945</v>
      </c>
      <c r="BM113" s="113">
        <v>6104</v>
      </c>
      <c r="BN113">
        <v>0</v>
      </c>
      <c r="BO113" s="113">
        <v>2083575</v>
      </c>
      <c r="BP113">
        <v>374.317</v>
      </c>
      <c r="BQ113">
        <v>5093</v>
      </c>
      <c r="BR113" s="113">
        <v>1779091</v>
      </c>
      <c r="BS113">
        <v>5229</v>
      </c>
      <c r="BT113" s="113">
        <v>178328</v>
      </c>
      <c r="BU113">
        <v>0</v>
      </c>
      <c r="BV113" s="113">
        <v>45906</v>
      </c>
      <c r="BW113">
        <v>4625.0302734</v>
      </c>
      <c r="BX113">
        <v>4887.3251953</v>
      </c>
      <c r="BY113">
        <v>4887.3251953</v>
      </c>
      <c r="BZ113">
        <v>5931.625</v>
      </c>
      <c r="CA113">
        <v>0.0520361328</v>
      </c>
      <c r="CB113">
        <v>0.0413155273</v>
      </c>
      <c r="CC113">
        <v>1.09</v>
      </c>
      <c r="CD113">
        <v>0.681</v>
      </c>
      <c r="CE113">
        <v>0</v>
      </c>
      <c r="CF113">
        <v>1561885.8369</v>
      </c>
      <c r="CG113">
        <v>14393.681225</v>
      </c>
      <c r="CH113">
        <v>0</v>
      </c>
      <c r="CI113">
        <v>0</v>
      </c>
      <c r="CJ113">
        <v>426127.94</v>
      </c>
      <c r="CK113">
        <v>0</v>
      </c>
      <c r="CL113">
        <v>0</v>
      </c>
      <c r="CM113">
        <v>94910.152138</v>
      </c>
      <c r="CN113">
        <v>6465.47125</v>
      </c>
      <c r="CO113">
        <v>0</v>
      </c>
      <c r="CP113">
        <v>0</v>
      </c>
      <c r="CQ113">
        <v>3029.5774688</v>
      </c>
      <c r="CR113" s="113">
        <v>2106813</v>
      </c>
      <c r="CS113">
        <v>0.9731658002</v>
      </c>
      <c r="CT113">
        <v>2050278</v>
      </c>
      <c r="CU113">
        <v>443.3</v>
      </c>
      <c r="CV113" s="113">
        <v>138337</v>
      </c>
      <c r="CW113" s="113">
        <v>58517</v>
      </c>
      <c r="CX113" s="113">
        <v>196854</v>
      </c>
      <c r="CY113">
        <v>2303666.659</v>
      </c>
      <c r="CZ113">
        <v>5229</v>
      </c>
      <c r="DA113">
        <v>829.278</v>
      </c>
      <c r="DB113">
        <v>5262</v>
      </c>
      <c r="DC113">
        <v>987.721</v>
      </c>
      <c r="DD113">
        <v>5199</v>
      </c>
      <c r="DE113">
        <v>2304.818</v>
      </c>
      <c r="DF113">
        <v>5092</v>
      </c>
      <c r="DG113">
        <v>1334.117</v>
      </c>
      <c r="DH113">
        <v>5111</v>
      </c>
      <c r="DI113">
        <v>591.372</v>
      </c>
      <c r="DJ113">
        <v>5121</v>
      </c>
      <c r="DK113">
        <v>332.793</v>
      </c>
      <c r="DL113">
        <v>5121</v>
      </c>
      <c r="DM113">
        <v>1346.994</v>
      </c>
      <c r="DN113">
        <v>5150</v>
      </c>
      <c r="DO113">
        <v>1417.459</v>
      </c>
      <c r="DP113">
        <v>5106</v>
      </c>
      <c r="DQ113">
        <v>668.851</v>
      </c>
      <c r="DR113">
        <v>0</v>
      </c>
      <c r="DS113">
        <v>4971</v>
      </c>
      <c r="DT113">
        <v>1957419</v>
      </c>
      <c r="DU113">
        <v>5229</v>
      </c>
      <c r="DV113" s="113">
        <v>2257727</v>
      </c>
      <c r="DW113" s="113">
        <v>53196</v>
      </c>
      <c r="DX113" s="113">
        <v>2310923</v>
      </c>
      <c r="DY113">
        <v>0</v>
      </c>
      <c r="DZ113" s="113">
        <v>2317027</v>
      </c>
      <c r="EA113" s="113">
        <v>2473171</v>
      </c>
      <c r="EB113" s="113">
        <v>210214</v>
      </c>
      <c r="EC113">
        <v>0</v>
      </c>
      <c r="ED113" s="113">
        <v>210214</v>
      </c>
      <c r="EE113">
        <v>0</v>
      </c>
      <c r="EF113">
        <v>2317027</v>
      </c>
      <c r="EG113">
        <v>5227</v>
      </c>
      <c r="EH113">
        <v>164308</v>
      </c>
      <c r="EI113" s="113">
        <v>2467975</v>
      </c>
      <c r="EJ113" s="113">
        <v>2521636</v>
      </c>
    </row>
    <row r="114" spans="1:140" ht="12.75">
      <c r="A114">
        <v>101834</v>
      </c>
      <c r="B114" t="s">
        <v>719</v>
      </c>
      <c r="C114" t="s">
        <v>330</v>
      </c>
      <c r="D114">
        <v>4</v>
      </c>
      <c r="E114">
        <v>1</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7.202</v>
      </c>
      <c r="BL114">
        <v>3945</v>
      </c>
      <c r="BM114">
        <v>0</v>
      </c>
      <c r="BN114">
        <v>0</v>
      </c>
      <c r="BO114">
        <v>0</v>
      </c>
      <c r="BP114">
        <v>0</v>
      </c>
      <c r="BQ114">
        <v>0</v>
      </c>
      <c r="BR114">
        <v>0</v>
      </c>
      <c r="BS114">
        <v>0</v>
      </c>
      <c r="BT114">
        <v>0</v>
      </c>
      <c r="BU114">
        <v>0</v>
      </c>
      <c r="BV114">
        <v>0</v>
      </c>
      <c r="BW114">
        <v>4625.0302734</v>
      </c>
      <c r="BX114">
        <v>4887.3251953</v>
      </c>
      <c r="BY114">
        <v>4887.3251953</v>
      </c>
      <c r="BZ114">
        <v>5931.625</v>
      </c>
      <c r="CA114">
        <v>0.0520361328</v>
      </c>
      <c r="CB114">
        <v>0.0413155273</v>
      </c>
      <c r="CC114">
        <v>0</v>
      </c>
      <c r="CD114">
        <v>0</v>
      </c>
      <c r="CE114">
        <v>0</v>
      </c>
      <c r="CF114">
        <v>0</v>
      </c>
      <c r="CG114">
        <v>0</v>
      </c>
      <c r="CH114">
        <v>0</v>
      </c>
      <c r="CI114">
        <v>0</v>
      </c>
      <c r="CJ114">
        <v>0</v>
      </c>
      <c r="CK114">
        <v>0</v>
      </c>
      <c r="CL114">
        <v>0</v>
      </c>
      <c r="CM114">
        <v>0</v>
      </c>
      <c r="CN114">
        <v>0</v>
      </c>
      <c r="CO114">
        <v>0</v>
      </c>
      <c r="CP114">
        <v>0</v>
      </c>
      <c r="CQ114">
        <v>0</v>
      </c>
      <c r="CR114">
        <v>0</v>
      </c>
      <c r="CS114">
        <v>0.9731658002</v>
      </c>
      <c r="CT114">
        <v>0</v>
      </c>
      <c r="CU114">
        <v>0</v>
      </c>
      <c r="CV114">
        <v>0</v>
      </c>
      <c r="CW114">
        <v>0</v>
      </c>
      <c r="CX114">
        <v>0</v>
      </c>
      <c r="CY114">
        <v>0</v>
      </c>
      <c r="CZ114">
        <v>5229</v>
      </c>
      <c r="DA114">
        <v>829.278</v>
      </c>
      <c r="DB114">
        <v>5262</v>
      </c>
      <c r="DC114">
        <v>987.721</v>
      </c>
      <c r="DD114">
        <v>5199</v>
      </c>
      <c r="DE114">
        <v>2304.818</v>
      </c>
      <c r="DF114">
        <v>5092</v>
      </c>
      <c r="DG114">
        <v>1334.117</v>
      </c>
      <c r="DH114">
        <v>5111</v>
      </c>
      <c r="DI114">
        <v>591.372</v>
      </c>
      <c r="DJ114">
        <v>5121</v>
      </c>
      <c r="DK114">
        <v>332.793</v>
      </c>
      <c r="DL114">
        <v>5121</v>
      </c>
      <c r="DM114">
        <v>1346.994</v>
      </c>
      <c r="DN114">
        <v>5150</v>
      </c>
      <c r="DO114">
        <v>1417.459</v>
      </c>
      <c r="DP114">
        <v>5106</v>
      </c>
      <c r="DQ114">
        <v>668.851</v>
      </c>
      <c r="DR114">
        <v>0</v>
      </c>
      <c r="DS114">
        <v>4971</v>
      </c>
      <c r="DT114">
        <v>0</v>
      </c>
      <c r="DU114">
        <v>5091</v>
      </c>
      <c r="DV114">
        <v>0</v>
      </c>
      <c r="DW114">
        <v>0</v>
      </c>
      <c r="DX114">
        <v>0</v>
      </c>
      <c r="DY114">
        <v>0</v>
      </c>
      <c r="DZ114">
        <v>0</v>
      </c>
      <c r="EA114">
        <v>0</v>
      </c>
      <c r="EB114">
        <v>0</v>
      </c>
      <c r="EC114">
        <v>0</v>
      </c>
      <c r="ED114">
        <v>0</v>
      </c>
      <c r="EE114">
        <v>0</v>
      </c>
      <c r="EF114">
        <v>0</v>
      </c>
      <c r="EG114">
        <v>0</v>
      </c>
      <c r="EH114">
        <v>0</v>
      </c>
      <c r="EI114">
        <v>0</v>
      </c>
      <c r="EJ114">
        <v>0</v>
      </c>
    </row>
    <row r="115" spans="1:140" ht="12.75">
      <c r="A115">
        <v>101837</v>
      </c>
      <c r="B115" t="s">
        <v>719</v>
      </c>
      <c r="C115" t="s">
        <v>245</v>
      </c>
      <c r="D115">
        <v>4</v>
      </c>
      <c r="E115">
        <v>1</v>
      </c>
      <c r="F115">
        <v>245.863</v>
      </c>
      <c r="G115">
        <v>0</v>
      </c>
      <c r="H115">
        <v>0</v>
      </c>
      <c r="I115">
        <v>0.272</v>
      </c>
      <c r="J115">
        <v>0</v>
      </c>
      <c r="K115">
        <v>0</v>
      </c>
      <c r="L115">
        <v>0</v>
      </c>
      <c r="M115">
        <v>0</v>
      </c>
      <c r="N115">
        <v>0</v>
      </c>
      <c r="O115">
        <v>0</v>
      </c>
      <c r="P115">
        <v>0</v>
      </c>
      <c r="Q115">
        <v>36.694</v>
      </c>
      <c r="R115">
        <v>22.584</v>
      </c>
      <c r="S115">
        <v>0</v>
      </c>
      <c r="T115">
        <v>91.3</v>
      </c>
      <c r="U115">
        <v>0.114</v>
      </c>
      <c r="V115">
        <v>0</v>
      </c>
      <c r="W115">
        <v>0</v>
      </c>
      <c r="X115">
        <v>0</v>
      </c>
      <c r="Y115">
        <v>0</v>
      </c>
      <c r="Z115">
        <v>0</v>
      </c>
      <c r="AA115">
        <v>0</v>
      </c>
      <c r="AB115">
        <v>0</v>
      </c>
      <c r="AC115">
        <v>0</v>
      </c>
      <c r="AD115">
        <v>0</v>
      </c>
      <c r="AE115">
        <v>0</v>
      </c>
      <c r="AF115">
        <v>0</v>
      </c>
      <c r="AG115">
        <v>0</v>
      </c>
      <c r="AH115">
        <v>0</v>
      </c>
      <c r="AI115">
        <v>245.863</v>
      </c>
      <c r="AJ115">
        <v>245.863</v>
      </c>
      <c r="AK115">
        <v>0</v>
      </c>
      <c r="AL115">
        <v>0.272</v>
      </c>
      <c r="AM115">
        <v>208.897</v>
      </c>
      <c r="AN115">
        <v>193.415</v>
      </c>
      <c r="AO115">
        <v>0</v>
      </c>
      <c r="AP115">
        <v>0</v>
      </c>
      <c r="AQ115">
        <v>0</v>
      </c>
      <c r="AR115">
        <v>0</v>
      </c>
      <c r="AS115" s="113">
        <v>53189</v>
      </c>
      <c r="AT115">
        <v>0</v>
      </c>
      <c r="AU115">
        <v>0</v>
      </c>
      <c r="AV115">
        <v>0</v>
      </c>
      <c r="AW115" s="113">
        <v>7236</v>
      </c>
      <c r="AX115">
        <v>0</v>
      </c>
      <c r="AY115" s="113">
        <v>7236</v>
      </c>
      <c r="AZ115">
        <v>0</v>
      </c>
      <c r="BA115" s="113">
        <v>28156</v>
      </c>
      <c r="BB115">
        <v>0</v>
      </c>
      <c r="BC115">
        <v>0</v>
      </c>
      <c r="BD115">
        <v>0</v>
      </c>
      <c r="BE115" s="113">
        <v>28156</v>
      </c>
      <c r="BF115" s="113">
        <v>-47923</v>
      </c>
      <c r="BG115">
        <v>0</v>
      </c>
      <c r="BH115">
        <v>0</v>
      </c>
      <c r="BI115">
        <v>0</v>
      </c>
      <c r="BJ115">
        <v>10.104</v>
      </c>
      <c r="BK115">
        <v>266.86</v>
      </c>
      <c r="BL115">
        <v>3945</v>
      </c>
      <c r="BM115" s="113">
        <v>9088</v>
      </c>
      <c r="BN115" s="113">
        <v>31476</v>
      </c>
      <c r="BO115" s="113">
        <v>2272433</v>
      </c>
      <c r="BP115">
        <v>399.945</v>
      </c>
      <c r="BQ115">
        <v>5239</v>
      </c>
      <c r="BR115" s="113">
        <v>1988458</v>
      </c>
      <c r="BS115">
        <v>5382</v>
      </c>
      <c r="BT115" s="113">
        <v>163935</v>
      </c>
      <c r="BU115">
        <v>0</v>
      </c>
      <c r="BV115" s="113">
        <v>47923</v>
      </c>
      <c r="BW115">
        <v>4625.0302734</v>
      </c>
      <c r="BX115">
        <v>4887.3251953</v>
      </c>
      <c r="BY115">
        <v>4887.3251953</v>
      </c>
      <c r="BZ115">
        <v>5931.625</v>
      </c>
      <c r="CA115">
        <v>0.0520361328</v>
      </c>
      <c r="CB115">
        <v>0.0413155273</v>
      </c>
      <c r="CC115">
        <v>1.36</v>
      </c>
      <c r="CD115">
        <v>0</v>
      </c>
      <c r="CE115">
        <v>0</v>
      </c>
      <c r="CF115">
        <v>1239098.6676</v>
      </c>
      <c r="CG115">
        <v>147355.8009</v>
      </c>
      <c r="CH115">
        <v>294340</v>
      </c>
      <c r="CI115">
        <v>0</v>
      </c>
      <c r="CJ115">
        <v>108311.4725</v>
      </c>
      <c r="CK115">
        <v>1629.6546525</v>
      </c>
      <c r="CL115">
        <v>0</v>
      </c>
      <c r="CM115">
        <v>0</v>
      </c>
      <c r="CN115">
        <v>8067.01</v>
      </c>
      <c r="CO115">
        <v>0</v>
      </c>
      <c r="CP115">
        <v>0</v>
      </c>
      <c r="CQ115">
        <v>0</v>
      </c>
      <c r="CR115" s="113">
        <v>1880148</v>
      </c>
      <c r="CS115">
        <v>0.9731658002</v>
      </c>
      <c r="CT115">
        <v>1750533</v>
      </c>
      <c r="CU115">
        <v>378.491</v>
      </c>
      <c r="CV115" s="113">
        <v>118112</v>
      </c>
      <c r="CW115" s="113">
        <v>49962</v>
      </c>
      <c r="CX115" s="113">
        <v>168074</v>
      </c>
      <c r="CY115">
        <v>2048221.6057</v>
      </c>
      <c r="CZ115">
        <v>5229</v>
      </c>
      <c r="DA115">
        <v>829.278</v>
      </c>
      <c r="DB115">
        <v>5262</v>
      </c>
      <c r="DC115">
        <v>987.721</v>
      </c>
      <c r="DD115">
        <v>5199</v>
      </c>
      <c r="DE115">
        <v>2304.818</v>
      </c>
      <c r="DF115">
        <v>5092</v>
      </c>
      <c r="DG115">
        <v>1334.117</v>
      </c>
      <c r="DH115">
        <v>5111</v>
      </c>
      <c r="DI115">
        <v>591.372</v>
      </c>
      <c r="DJ115">
        <v>5121</v>
      </c>
      <c r="DK115">
        <v>332.793</v>
      </c>
      <c r="DL115">
        <v>5121</v>
      </c>
      <c r="DM115">
        <v>1346.994</v>
      </c>
      <c r="DN115">
        <v>5150</v>
      </c>
      <c r="DO115">
        <v>1417.459</v>
      </c>
      <c r="DP115">
        <v>5106</v>
      </c>
      <c r="DQ115">
        <v>668.851</v>
      </c>
      <c r="DR115">
        <v>0</v>
      </c>
      <c r="DS115">
        <v>4971</v>
      </c>
      <c r="DT115">
        <v>2152393</v>
      </c>
      <c r="DU115">
        <v>5382</v>
      </c>
      <c r="DV115" s="113">
        <v>1982914</v>
      </c>
      <c r="DW115" s="113">
        <v>45419</v>
      </c>
      <c r="DX115" s="113">
        <v>2028333</v>
      </c>
      <c r="DY115" s="113">
        <v>-3320</v>
      </c>
      <c r="DZ115" s="113">
        <v>2034101</v>
      </c>
      <c r="EA115" s="113">
        <v>2169510</v>
      </c>
      <c r="EB115" s="113">
        <v>153953</v>
      </c>
      <c r="EC115">
        <v>0</v>
      </c>
      <c r="ED115" s="113">
        <v>153953</v>
      </c>
      <c r="EE115">
        <v>0</v>
      </c>
      <c r="EF115">
        <v>2034101</v>
      </c>
      <c r="EG115">
        <v>5374</v>
      </c>
      <c r="EH115">
        <v>106030</v>
      </c>
      <c r="EI115" s="113">
        <v>2154252</v>
      </c>
      <c r="EJ115" s="113">
        <v>2209410</v>
      </c>
    </row>
    <row r="116" spans="1:140" ht="12.75">
      <c r="A116">
        <v>101838</v>
      </c>
      <c r="B116" t="s">
        <v>719</v>
      </c>
      <c r="C116" t="s">
        <v>247</v>
      </c>
      <c r="D116">
        <v>4</v>
      </c>
      <c r="E116">
        <v>1</v>
      </c>
      <c r="F116">
        <v>1186.006</v>
      </c>
      <c r="G116">
        <v>0</v>
      </c>
      <c r="H116">
        <v>0</v>
      </c>
      <c r="I116">
        <v>0.825</v>
      </c>
      <c r="J116">
        <v>0.403</v>
      </c>
      <c r="K116">
        <v>0</v>
      </c>
      <c r="L116">
        <v>0</v>
      </c>
      <c r="M116">
        <v>0</v>
      </c>
      <c r="N116">
        <v>0</v>
      </c>
      <c r="O116">
        <v>0</v>
      </c>
      <c r="P116">
        <v>65.036</v>
      </c>
      <c r="Q116">
        <v>9.966</v>
      </c>
      <c r="R116">
        <v>47.318</v>
      </c>
      <c r="S116">
        <v>0</v>
      </c>
      <c r="T116">
        <v>703.2</v>
      </c>
      <c r="U116">
        <v>0.667</v>
      </c>
      <c r="V116">
        <v>0</v>
      </c>
      <c r="W116">
        <v>0</v>
      </c>
      <c r="X116">
        <v>0</v>
      </c>
      <c r="Y116">
        <v>0</v>
      </c>
      <c r="Z116">
        <v>0</v>
      </c>
      <c r="AA116">
        <v>0</v>
      </c>
      <c r="AB116">
        <v>0</v>
      </c>
      <c r="AC116">
        <v>0</v>
      </c>
      <c r="AD116">
        <v>0</v>
      </c>
      <c r="AE116">
        <v>0</v>
      </c>
      <c r="AF116">
        <v>412.738</v>
      </c>
      <c r="AG116">
        <v>412.738</v>
      </c>
      <c r="AH116">
        <v>0</v>
      </c>
      <c r="AI116">
        <v>1186.006</v>
      </c>
      <c r="AJ116">
        <v>1186.006</v>
      </c>
      <c r="AK116">
        <v>412.738</v>
      </c>
      <c r="AL116">
        <v>66.264</v>
      </c>
      <c r="AM116">
        <v>1109.776</v>
      </c>
      <c r="AN116">
        <v>410.331</v>
      </c>
      <c r="AO116">
        <v>21</v>
      </c>
      <c r="AP116">
        <v>0</v>
      </c>
      <c r="AQ116">
        <v>119</v>
      </c>
      <c r="AR116">
        <v>0</v>
      </c>
      <c r="AS116" s="113">
        <v>112841</v>
      </c>
      <c r="AT116">
        <v>0</v>
      </c>
      <c r="AU116">
        <v>0</v>
      </c>
      <c r="AV116">
        <v>0</v>
      </c>
      <c r="AW116" s="113">
        <v>34904</v>
      </c>
      <c r="AX116">
        <v>0</v>
      </c>
      <c r="AY116" s="113">
        <v>34904</v>
      </c>
      <c r="AZ116">
        <v>0</v>
      </c>
      <c r="BA116">
        <v>0</v>
      </c>
      <c r="BB116">
        <v>0</v>
      </c>
      <c r="BC116">
        <v>0</v>
      </c>
      <c r="BD116">
        <v>0</v>
      </c>
      <c r="BE116">
        <v>0</v>
      </c>
      <c r="BF116" s="113">
        <v>-229172</v>
      </c>
      <c r="BG116">
        <v>0</v>
      </c>
      <c r="BH116">
        <v>0</v>
      </c>
      <c r="BI116">
        <v>0</v>
      </c>
      <c r="BJ116">
        <v>0</v>
      </c>
      <c r="BK116" s="168">
        <v>1130.718</v>
      </c>
      <c r="BL116">
        <v>3945</v>
      </c>
      <c r="BM116" s="113">
        <v>32090</v>
      </c>
      <c r="BN116">
        <v>0</v>
      </c>
      <c r="BO116" s="113">
        <v>10753151</v>
      </c>
      <c r="BP116">
        <v>1909.239</v>
      </c>
      <c r="BQ116">
        <v>5167</v>
      </c>
      <c r="BR116" s="113">
        <v>9180711</v>
      </c>
      <c r="BS116">
        <v>5304</v>
      </c>
      <c r="BT116" s="113">
        <v>945526</v>
      </c>
      <c r="BU116">
        <v>0</v>
      </c>
      <c r="BV116" s="113">
        <v>229172</v>
      </c>
      <c r="BW116">
        <v>4625.0302734</v>
      </c>
      <c r="BX116">
        <v>4887.3251953</v>
      </c>
      <c r="BY116">
        <v>4887.3251953</v>
      </c>
      <c r="BZ116">
        <v>5931.625</v>
      </c>
      <c r="CA116">
        <v>0.0520361328</v>
      </c>
      <c r="CB116">
        <v>0.0413155273</v>
      </c>
      <c r="CC116">
        <v>265.478</v>
      </c>
      <c r="CD116">
        <v>0</v>
      </c>
      <c r="CE116">
        <v>0</v>
      </c>
      <c r="CF116">
        <v>6582775.066</v>
      </c>
      <c r="CG116">
        <v>308739.89493</v>
      </c>
      <c r="CH116">
        <v>79805</v>
      </c>
      <c r="CI116">
        <v>0</v>
      </c>
      <c r="CJ116">
        <v>834223.74</v>
      </c>
      <c r="CK116">
        <v>9534.9092388</v>
      </c>
      <c r="CL116">
        <v>0</v>
      </c>
      <c r="CM116">
        <v>244820.70393</v>
      </c>
      <c r="CN116">
        <v>1574715.9418</v>
      </c>
      <c r="CO116">
        <v>0</v>
      </c>
      <c r="CP116">
        <v>1543076.654</v>
      </c>
      <c r="CQ116">
        <v>0</v>
      </c>
      <c r="CR116" s="113">
        <v>9747456</v>
      </c>
      <c r="CS116">
        <v>0.9731658002</v>
      </c>
      <c r="CT116">
        <v>9376078</v>
      </c>
      <c r="CU116">
        <v>2027.247</v>
      </c>
      <c r="CV116" s="113">
        <v>632624</v>
      </c>
      <c r="CW116" s="113">
        <v>267603</v>
      </c>
      <c r="CX116" s="113">
        <v>900227</v>
      </c>
      <c r="CY116">
        <v>10647683.256</v>
      </c>
      <c r="CZ116">
        <v>5229</v>
      </c>
      <c r="DA116">
        <v>829.278</v>
      </c>
      <c r="DB116">
        <v>5262</v>
      </c>
      <c r="DC116">
        <v>987.721</v>
      </c>
      <c r="DD116">
        <v>5199</v>
      </c>
      <c r="DE116">
        <v>2304.818</v>
      </c>
      <c r="DF116">
        <v>5092</v>
      </c>
      <c r="DG116">
        <v>1334.117</v>
      </c>
      <c r="DH116">
        <v>5111</v>
      </c>
      <c r="DI116">
        <v>591.372</v>
      </c>
      <c r="DJ116">
        <v>5121</v>
      </c>
      <c r="DK116">
        <v>332.793</v>
      </c>
      <c r="DL116">
        <v>5121</v>
      </c>
      <c r="DM116">
        <v>1346.994</v>
      </c>
      <c r="DN116">
        <v>5150</v>
      </c>
      <c r="DO116">
        <v>1417.459</v>
      </c>
      <c r="DP116">
        <v>5106</v>
      </c>
      <c r="DQ116">
        <v>668.851</v>
      </c>
      <c r="DR116">
        <v>0</v>
      </c>
      <c r="DS116">
        <v>4971</v>
      </c>
      <c r="DT116">
        <v>10126237</v>
      </c>
      <c r="DU116">
        <v>5304</v>
      </c>
      <c r="DV116" s="113">
        <v>10474785</v>
      </c>
      <c r="DW116" s="113">
        <v>243270</v>
      </c>
      <c r="DX116" s="113">
        <v>10718055</v>
      </c>
      <c r="DY116">
        <v>0</v>
      </c>
      <c r="DZ116" s="113">
        <v>10750145</v>
      </c>
      <c r="EA116" s="113">
        <v>11462055</v>
      </c>
      <c r="EB116" s="113">
        <v>1002689</v>
      </c>
      <c r="EC116">
        <v>0</v>
      </c>
      <c r="ED116" s="113">
        <v>1002689</v>
      </c>
      <c r="EE116">
        <v>0</v>
      </c>
      <c r="EF116">
        <v>10750145</v>
      </c>
      <c r="EG116">
        <v>5303</v>
      </c>
      <c r="EH116">
        <v>773517</v>
      </c>
      <c r="EI116" s="113">
        <v>11421200</v>
      </c>
      <c r="EJ116" s="113">
        <v>11685276</v>
      </c>
    </row>
    <row r="117" spans="1:140" ht="12.75">
      <c r="A117">
        <v>101840</v>
      </c>
      <c r="B117" t="s">
        <v>719</v>
      </c>
      <c r="C117" t="s">
        <v>38</v>
      </c>
      <c r="D117">
        <v>4</v>
      </c>
      <c r="E117">
        <v>1</v>
      </c>
      <c r="F117">
        <v>379.978</v>
      </c>
      <c r="G117">
        <v>0</v>
      </c>
      <c r="H117">
        <v>0</v>
      </c>
      <c r="I117">
        <v>0.383</v>
      </c>
      <c r="J117">
        <v>2.717</v>
      </c>
      <c r="K117">
        <v>0</v>
      </c>
      <c r="L117">
        <v>0</v>
      </c>
      <c r="M117">
        <v>0</v>
      </c>
      <c r="N117">
        <v>0</v>
      </c>
      <c r="O117">
        <v>0</v>
      </c>
      <c r="P117">
        <v>0</v>
      </c>
      <c r="Q117">
        <v>0</v>
      </c>
      <c r="R117">
        <v>4.188</v>
      </c>
      <c r="S117">
        <v>18.999</v>
      </c>
      <c r="T117">
        <v>463</v>
      </c>
      <c r="U117">
        <v>0</v>
      </c>
      <c r="V117">
        <v>0</v>
      </c>
      <c r="W117">
        <v>0</v>
      </c>
      <c r="X117">
        <v>0</v>
      </c>
      <c r="Y117">
        <v>0</v>
      </c>
      <c r="Z117">
        <v>0</v>
      </c>
      <c r="AA117">
        <v>0</v>
      </c>
      <c r="AB117">
        <v>0</v>
      </c>
      <c r="AC117">
        <v>0</v>
      </c>
      <c r="AD117">
        <v>0</v>
      </c>
      <c r="AE117">
        <v>0</v>
      </c>
      <c r="AF117">
        <v>16.011</v>
      </c>
      <c r="AG117">
        <v>16.011</v>
      </c>
      <c r="AH117">
        <v>0</v>
      </c>
      <c r="AI117">
        <v>379.978</v>
      </c>
      <c r="AJ117">
        <v>379.978</v>
      </c>
      <c r="AK117">
        <v>16.011</v>
      </c>
      <c r="AL117">
        <v>3.1</v>
      </c>
      <c r="AM117">
        <v>376.878</v>
      </c>
      <c r="AN117">
        <v>0</v>
      </c>
      <c r="AO117">
        <v>0</v>
      </c>
      <c r="AP117">
        <v>0</v>
      </c>
      <c r="AQ117">
        <v>0</v>
      </c>
      <c r="AR117">
        <v>0</v>
      </c>
      <c r="AS117">
        <v>0</v>
      </c>
      <c r="AT117">
        <v>0</v>
      </c>
      <c r="AU117">
        <v>0</v>
      </c>
      <c r="AV117">
        <v>0</v>
      </c>
      <c r="AW117" s="113">
        <v>11183</v>
      </c>
      <c r="AX117">
        <v>0</v>
      </c>
      <c r="AY117" s="113">
        <v>11183</v>
      </c>
      <c r="AZ117">
        <v>0</v>
      </c>
      <c r="BA117">
        <v>0</v>
      </c>
      <c r="BB117">
        <v>0</v>
      </c>
      <c r="BC117">
        <v>0</v>
      </c>
      <c r="BD117">
        <v>0</v>
      </c>
      <c r="BE117">
        <v>0</v>
      </c>
      <c r="BF117" s="113">
        <v>-65634</v>
      </c>
      <c r="BG117">
        <v>0</v>
      </c>
      <c r="BH117">
        <v>0</v>
      </c>
      <c r="BI117">
        <v>0</v>
      </c>
      <c r="BJ117">
        <v>0</v>
      </c>
      <c r="BK117">
        <v>332.942</v>
      </c>
      <c r="BL117">
        <v>3945</v>
      </c>
      <c r="BM117" s="113">
        <v>12974</v>
      </c>
      <c r="BN117">
        <v>0</v>
      </c>
      <c r="BO117" s="113">
        <v>2974766</v>
      </c>
      <c r="BP117">
        <v>547.389</v>
      </c>
      <c r="BQ117">
        <v>4971</v>
      </c>
      <c r="BR117" s="113">
        <v>2601683</v>
      </c>
      <c r="BS117">
        <v>5115</v>
      </c>
      <c r="BT117" s="113">
        <v>198048</v>
      </c>
      <c r="BU117">
        <v>0</v>
      </c>
      <c r="BV117" s="113">
        <v>65634</v>
      </c>
      <c r="BW117">
        <v>4625.0302734</v>
      </c>
      <c r="BX117">
        <v>4887.3251953</v>
      </c>
      <c r="BY117">
        <v>4887.3251953</v>
      </c>
      <c r="BZ117">
        <v>5931.625</v>
      </c>
      <c r="CA117">
        <v>0.0520361328</v>
      </c>
      <c r="CB117">
        <v>0.0413155273</v>
      </c>
      <c r="CC117">
        <v>10.066</v>
      </c>
      <c r="CD117">
        <v>0</v>
      </c>
      <c r="CE117">
        <v>0</v>
      </c>
      <c r="CF117">
        <v>2235498.9668</v>
      </c>
      <c r="CG117">
        <v>27325.81005</v>
      </c>
      <c r="CH117">
        <v>0</v>
      </c>
      <c r="CI117">
        <v>13523.322026</v>
      </c>
      <c r="CJ117">
        <v>549268.475</v>
      </c>
      <c r="CK117">
        <v>0</v>
      </c>
      <c r="CL117">
        <v>0</v>
      </c>
      <c r="CM117">
        <v>9497.1247875</v>
      </c>
      <c r="CN117">
        <v>59707.73725</v>
      </c>
      <c r="CO117">
        <v>0</v>
      </c>
      <c r="CP117">
        <v>0</v>
      </c>
      <c r="CQ117">
        <v>0</v>
      </c>
      <c r="CR117" s="113">
        <v>2894821</v>
      </c>
      <c r="CS117">
        <v>0.9731658002</v>
      </c>
      <c r="CT117">
        <v>2817141</v>
      </c>
      <c r="CU117">
        <v>609.108</v>
      </c>
      <c r="CV117" s="113">
        <v>190079</v>
      </c>
      <c r="CW117" s="113">
        <v>80404</v>
      </c>
      <c r="CX117" s="113">
        <v>270483</v>
      </c>
      <c r="CY117">
        <v>3165304.4359</v>
      </c>
      <c r="CZ117">
        <v>5229</v>
      </c>
      <c r="DA117">
        <v>829.278</v>
      </c>
      <c r="DB117">
        <v>5262</v>
      </c>
      <c r="DC117">
        <v>987.721</v>
      </c>
      <c r="DD117">
        <v>5199</v>
      </c>
      <c r="DE117">
        <v>2304.818</v>
      </c>
      <c r="DF117">
        <v>5092</v>
      </c>
      <c r="DG117">
        <v>1334.117</v>
      </c>
      <c r="DH117">
        <v>5111</v>
      </c>
      <c r="DI117">
        <v>591.372</v>
      </c>
      <c r="DJ117">
        <v>5121</v>
      </c>
      <c r="DK117">
        <v>332.793</v>
      </c>
      <c r="DL117">
        <v>5121</v>
      </c>
      <c r="DM117">
        <v>1346.994</v>
      </c>
      <c r="DN117">
        <v>5150</v>
      </c>
      <c r="DO117">
        <v>1417.459</v>
      </c>
      <c r="DP117">
        <v>5106</v>
      </c>
      <c r="DQ117">
        <v>668.851</v>
      </c>
      <c r="DR117">
        <v>0</v>
      </c>
      <c r="DS117">
        <v>4971</v>
      </c>
      <c r="DT117">
        <v>2799731</v>
      </c>
      <c r="DU117">
        <v>5115</v>
      </c>
      <c r="DV117" s="113">
        <v>3027876</v>
      </c>
      <c r="DW117" s="113">
        <v>73093</v>
      </c>
      <c r="DX117" s="113">
        <v>3100969</v>
      </c>
      <c r="DY117">
        <v>0</v>
      </c>
      <c r="DZ117" s="113">
        <v>3113943</v>
      </c>
      <c r="EA117" s="113">
        <v>3328775</v>
      </c>
      <c r="EB117" s="113">
        <v>219122</v>
      </c>
      <c r="EC117">
        <v>0</v>
      </c>
      <c r="ED117" s="113">
        <v>219122</v>
      </c>
      <c r="EE117">
        <v>0</v>
      </c>
      <c r="EF117">
        <v>3113943</v>
      </c>
      <c r="EG117">
        <v>5112</v>
      </c>
      <c r="EH117">
        <v>153488</v>
      </c>
      <c r="EI117" s="113">
        <v>3318792</v>
      </c>
      <c r="EJ117" s="113">
        <v>3395609</v>
      </c>
    </row>
    <row r="118" spans="1:140" ht="12.75">
      <c r="A118">
        <v>101842</v>
      </c>
      <c r="B118" t="s">
        <v>719</v>
      </c>
      <c r="C118" t="s">
        <v>332</v>
      </c>
      <c r="D118">
        <v>4</v>
      </c>
      <c r="E118">
        <v>1</v>
      </c>
      <c r="F118">
        <v>82.771</v>
      </c>
      <c r="G118">
        <v>0</v>
      </c>
      <c r="H118">
        <v>0</v>
      </c>
      <c r="I118">
        <v>0</v>
      </c>
      <c r="J118">
        <v>0</v>
      </c>
      <c r="K118">
        <v>0</v>
      </c>
      <c r="L118">
        <v>0</v>
      </c>
      <c r="M118">
        <v>0</v>
      </c>
      <c r="N118">
        <v>0</v>
      </c>
      <c r="O118">
        <v>0</v>
      </c>
      <c r="P118">
        <v>0</v>
      </c>
      <c r="Q118">
        <v>50.732</v>
      </c>
      <c r="R118">
        <v>5.518</v>
      </c>
      <c r="S118">
        <v>0</v>
      </c>
      <c r="T118">
        <v>70</v>
      </c>
      <c r="U118">
        <v>0.541</v>
      </c>
      <c r="V118">
        <v>0</v>
      </c>
      <c r="W118">
        <v>0</v>
      </c>
      <c r="X118">
        <v>0</v>
      </c>
      <c r="Y118">
        <v>0</v>
      </c>
      <c r="Z118">
        <v>0</v>
      </c>
      <c r="AA118">
        <v>0</v>
      </c>
      <c r="AB118">
        <v>0</v>
      </c>
      <c r="AC118">
        <v>0</v>
      </c>
      <c r="AD118">
        <v>0</v>
      </c>
      <c r="AE118">
        <v>0</v>
      </c>
      <c r="AF118">
        <v>1.123</v>
      </c>
      <c r="AG118">
        <v>1.123</v>
      </c>
      <c r="AH118">
        <v>0</v>
      </c>
      <c r="AI118">
        <v>82.771</v>
      </c>
      <c r="AJ118">
        <v>82.771</v>
      </c>
      <c r="AK118">
        <v>1.123</v>
      </c>
      <c r="AL118">
        <v>0</v>
      </c>
      <c r="AM118">
        <v>32.039</v>
      </c>
      <c r="AN118">
        <v>76.369</v>
      </c>
      <c r="AO118">
        <v>0</v>
      </c>
      <c r="AP118">
        <v>0</v>
      </c>
      <c r="AQ118">
        <v>0</v>
      </c>
      <c r="AR118">
        <v>0</v>
      </c>
      <c r="AS118" s="113">
        <v>21001</v>
      </c>
      <c r="AT118">
        <v>0</v>
      </c>
      <c r="AU118">
        <v>0</v>
      </c>
      <c r="AV118">
        <v>0</v>
      </c>
      <c r="AW118" s="113">
        <v>2436</v>
      </c>
      <c r="AX118">
        <v>0</v>
      </c>
      <c r="AY118" s="113">
        <v>2436</v>
      </c>
      <c r="AZ118">
        <v>0</v>
      </c>
      <c r="BA118">
        <v>0</v>
      </c>
      <c r="BB118">
        <v>0</v>
      </c>
      <c r="BC118">
        <v>0</v>
      </c>
      <c r="BD118">
        <v>0</v>
      </c>
      <c r="BE118">
        <v>0</v>
      </c>
      <c r="BF118" s="113">
        <v>-15984</v>
      </c>
      <c r="BG118">
        <v>0</v>
      </c>
      <c r="BH118">
        <v>0</v>
      </c>
      <c r="BI118">
        <v>0</v>
      </c>
      <c r="BJ118">
        <v>8.273</v>
      </c>
      <c r="BK118">
        <v>73.031</v>
      </c>
      <c r="BL118">
        <v>3945</v>
      </c>
      <c r="BM118" s="113">
        <v>2818</v>
      </c>
      <c r="BN118">
        <v>0</v>
      </c>
      <c r="BO118" s="113">
        <v>863038</v>
      </c>
      <c r="BP118">
        <v>149.817</v>
      </c>
      <c r="BQ118">
        <v>5306</v>
      </c>
      <c r="BR118" s="113">
        <v>734057</v>
      </c>
      <c r="BS118">
        <v>5445</v>
      </c>
      <c r="BT118" s="113">
        <v>81668</v>
      </c>
      <c r="BU118">
        <v>0</v>
      </c>
      <c r="BV118" s="113">
        <v>15984</v>
      </c>
      <c r="BW118">
        <v>4625.0302734</v>
      </c>
      <c r="BX118">
        <v>4887.3251953</v>
      </c>
      <c r="BY118">
        <v>4887.3251953</v>
      </c>
      <c r="BZ118">
        <v>5931.625</v>
      </c>
      <c r="CA118">
        <v>0.0520361328</v>
      </c>
      <c r="CB118">
        <v>0.0413155273</v>
      </c>
      <c r="CC118">
        <v>0</v>
      </c>
      <c r="CD118">
        <v>0</v>
      </c>
      <c r="CE118">
        <v>0</v>
      </c>
      <c r="CF118">
        <v>190043.33338</v>
      </c>
      <c r="CG118">
        <v>36003.777425</v>
      </c>
      <c r="CH118">
        <v>406660</v>
      </c>
      <c r="CI118">
        <v>0</v>
      </c>
      <c r="CJ118">
        <v>83042.75</v>
      </c>
      <c r="CK118">
        <v>7733.7119913</v>
      </c>
      <c r="CL118">
        <v>0</v>
      </c>
      <c r="CM118">
        <v>666.1214875</v>
      </c>
      <c r="CN118">
        <v>0</v>
      </c>
      <c r="CO118">
        <v>0</v>
      </c>
      <c r="CP118">
        <v>0</v>
      </c>
      <c r="CQ118">
        <v>0</v>
      </c>
      <c r="CR118" s="113">
        <v>745151</v>
      </c>
      <c r="CS118">
        <v>0.9731658002</v>
      </c>
      <c r="CT118">
        <v>704718</v>
      </c>
      <c r="CU118">
        <v>152.37</v>
      </c>
      <c r="CV118" s="113">
        <v>47549</v>
      </c>
      <c r="CW118" s="113">
        <v>20113</v>
      </c>
      <c r="CX118" s="113">
        <v>67662</v>
      </c>
      <c r="CY118">
        <v>812812.69428</v>
      </c>
      <c r="CZ118">
        <v>5229</v>
      </c>
      <c r="DA118">
        <v>829.278</v>
      </c>
      <c r="DB118">
        <v>5262</v>
      </c>
      <c r="DC118">
        <v>987.721</v>
      </c>
      <c r="DD118">
        <v>5199</v>
      </c>
      <c r="DE118">
        <v>2304.818</v>
      </c>
      <c r="DF118">
        <v>5092</v>
      </c>
      <c r="DG118">
        <v>1334.117</v>
      </c>
      <c r="DH118">
        <v>5111</v>
      </c>
      <c r="DI118">
        <v>591.372</v>
      </c>
      <c r="DJ118">
        <v>5121</v>
      </c>
      <c r="DK118">
        <v>332.793</v>
      </c>
      <c r="DL118">
        <v>5121</v>
      </c>
      <c r="DM118">
        <v>1346.994</v>
      </c>
      <c r="DN118">
        <v>5150</v>
      </c>
      <c r="DO118">
        <v>1417.459</v>
      </c>
      <c r="DP118">
        <v>5106</v>
      </c>
      <c r="DQ118">
        <v>668.851</v>
      </c>
      <c r="DR118">
        <v>0</v>
      </c>
      <c r="DS118">
        <v>4971</v>
      </c>
      <c r="DT118">
        <v>815725</v>
      </c>
      <c r="DU118">
        <v>5445</v>
      </c>
      <c r="DV118" s="113">
        <v>808475</v>
      </c>
      <c r="DW118" s="113">
        <v>18284</v>
      </c>
      <c r="DX118" s="113">
        <v>826759</v>
      </c>
      <c r="DY118">
        <v>0</v>
      </c>
      <c r="DZ118" s="113">
        <v>829577</v>
      </c>
      <c r="EA118" s="113">
        <v>882984</v>
      </c>
      <c r="EB118" s="113">
        <v>84426</v>
      </c>
      <c r="EC118">
        <v>0</v>
      </c>
      <c r="ED118" s="113">
        <v>84426</v>
      </c>
      <c r="EE118">
        <v>0</v>
      </c>
      <c r="EF118">
        <v>829577</v>
      </c>
      <c r="EG118">
        <v>5444</v>
      </c>
      <c r="EH118">
        <v>68442</v>
      </c>
      <c r="EI118" s="113">
        <v>881255</v>
      </c>
      <c r="EJ118" s="113">
        <v>899675</v>
      </c>
    </row>
    <row r="119" spans="1:140" ht="12.75">
      <c r="A119">
        <v>101845</v>
      </c>
      <c r="B119" t="s">
        <v>719</v>
      </c>
      <c r="C119" t="s">
        <v>616</v>
      </c>
      <c r="D119">
        <v>4</v>
      </c>
      <c r="E119">
        <v>1</v>
      </c>
      <c r="F119">
        <v>3936.685</v>
      </c>
      <c r="G119">
        <v>0</v>
      </c>
      <c r="H119">
        <v>0</v>
      </c>
      <c r="I119">
        <v>1.051</v>
      </c>
      <c r="J119">
        <v>81.306</v>
      </c>
      <c r="K119">
        <v>0</v>
      </c>
      <c r="L119">
        <v>0</v>
      </c>
      <c r="M119">
        <v>0</v>
      </c>
      <c r="N119">
        <v>0</v>
      </c>
      <c r="O119">
        <v>0</v>
      </c>
      <c r="P119">
        <v>0</v>
      </c>
      <c r="Q119">
        <v>0</v>
      </c>
      <c r="R119">
        <v>19.537</v>
      </c>
      <c r="S119">
        <v>0</v>
      </c>
      <c r="T119">
        <v>2853.7</v>
      </c>
      <c r="U119">
        <v>0.418</v>
      </c>
      <c r="V119">
        <v>0</v>
      </c>
      <c r="W119">
        <v>0</v>
      </c>
      <c r="X119">
        <v>0</v>
      </c>
      <c r="Y119">
        <v>0</v>
      </c>
      <c r="Z119">
        <v>0</v>
      </c>
      <c r="AA119">
        <v>0</v>
      </c>
      <c r="AB119">
        <v>0</v>
      </c>
      <c r="AC119">
        <v>0</v>
      </c>
      <c r="AD119">
        <v>0</v>
      </c>
      <c r="AE119">
        <v>0</v>
      </c>
      <c r="AF119">
        <v>539.219</v>
      </c>
      <c r="AG119">
        <v>539.219</v>
      </c>
      <c r="AH119">
        <v>0</v>
      </c>
      <c r="AI119">
        <v>3936.685</v>
      </c>
      <c r="AJ119">
        <v>3936.685</v>
      </c>
      <c r="AK119">
        <v>539.219</v>
      </c>
      <c r="AL119">
        <v>82.357</v>
      </c>
      <c r="AM119">
        <v>3854.328</v>
      </c>
      <c r="AN119">
        <v>1345.55</v>
      </c>
      <c r="AO119">
        <v>41.667</v>
      </c>
      <c r="AP119">
        <v>0</v>
      </c>
      <c r="AQ119">
        <v>0</v>
      </c>
      <c r="AR119">
        <v>0</v>
      </c>
      <c r="AS119" s="113">
        <v>370026</v>
      </c>
      <c r="AT119" s="113">
        <v>20833</v>
      </c>
      <c r="AU119">
        <v>0</v>
      </c>
      <c r="AV119">
        <v>0</v>
      </c>
      <c r="AW119" s="113">
        <v>115857</v>
      </c>
      <c r="AX119">
        <v>0</v>
      </c>
      <c r="AY119" s="113">
        <v>115857</v>
      </c>
      <c r="AZ119">
        <v>0</v>
      </c>
      <c r="BA119" s="113">
        <v>443711</v>
      </c>
      <c r="BB119">
        <v>0</v>
      </c>
      <c r="BC119">
        <v>0</v>
      </c>
      <c r="BD119">
        <v>0</v>
      </c>
      <c r="BE119" s="113">
        <v>443711</v>
      </c>
      <c r="BF119" s="113">
        <v>-592363</v>
      </c>
      <c r="BG119">
        <v>0</v>
      </c>
      <c r="BH119">
        <v>0</v>
      </c>
      <c r="BI119">
        <v>0</v>
      </c>
      <c r="BJ119">
        <v>0</v>
      </c>
      <c r="BK119" s="168">
        <v>3315.829</v>
      </c>
      <c r="BL119">
        <v>3945</v>
      </c>
      <c r="BM119" s="113">
        <v>84870</v>
      </c>
      <c r="BN119" s="113">
        <v>466563</v>
      </c>
      <c r="BO119" s="113">
        <v>28082478</v>
      </c>
      <c r="BP119">
        <v>4871.695</v>
      </c>
      <c r="BQ119">
        <v>5293</v>
      </c>
      <c r="BR119" s="113">
        <v>23904536</v>
      </c>
      <c r="BS119">
        <v>5430</v>
      </c>
      <c r="BT119" s="113">
        <v>2550819</v>
      </c>
      <c r="BU119">
        <v>0</v>
      </c>
      <c r="BV119" s="113">
        <v>592363</v>
      </c>
      <c r="BW119">
        <v>4625.0302734</v>
      </c>
      <c r="BX119">
        <v>4887.3251953</v>
      </c>
      <c r="BY119">
        <v>4887.3251953</v>
      </c>
      <c r="BZ119">
        <v>5931.625</v>
      </c>
      <c r="CA119">
        <v>0.0520361328</v>
      </c>
      <c r="CB119">
        <v>0.0413155273</v>
      </c>
      <c r="CC119">
        <v>249.173</v>
      </c>
      <c r="CD119">
        <v>0</v>
      </c>
      <c r="CE119">
        <v>0</v>
      </c>
      <c r="CF119">
        <v>22862428.323</v>
      </c>
      <c r="CG119">
        <v>127474.77339</v>
      </c>
      <c r="CH119">
        <v>0</v>
      </c>
      <c r="CI119">
        <v>0</v>
      </c>
      <c r="CJ119">
        <v>3385415.6525</v>
      </c>
      <c r="CK119">
        <v>5975.4003925</v>
      </c>
      <c r="CL119">
        <v>0</v>
      </c>
      <c r="CM119">
        <v>319844.49009</v>
      </c>
      <c r="CN119">
        <v>1478000.7961</v>
      </c>
      <c r="CO119">
        <v>0</v>
      </c>
      <c r="CP119">
        <v>0</v>
      </c>
      <c r="CQ119">
        <v>0</v>
      </c>
      <c r="CR119" s="113">
        <v>28992876</v>
      </c>
      <c r="CS119">
        <v>0.9731658002</v>
      </c>
      <c r="CT119">
        <v>27422975</v>
      </c>
      <c r="CU119">
        <v>5929.253</v>
      </c>
      <c r="CV119" s="113">
        <v>1850287</v>
      </c>
      <c r="CW119" s="113">
        <v>782680</v>
      </c>
      <c r="CX119" s="113">
        <v>2632967</v>
      </c>
      <c r="CY119">
        <v>31625843.435</v>
      </c>
      <c r="CZ119">
        <v>5229</v>
      </c>
      <c r="DA119">
        <v>829.278</v>
      </c>
      <c r="DB119">
        <v>5262</v>
      </c>
      <c r="DC119">
        <v>987.721</v>
      </c>
      <c r="DD119">
        <v>5199</v>
      </c>
      <c r="DE119">
        <v>2304.818</v>
      </c>
      <c r="DF119">
        <v>5092</v>
      </c>
      <c r="DG119">
        <v>1334.117</v>
      </c>
      <c r="DH119">
        <v>5111</v>
      </c>
      <c r="DI119">
        <v>591.372</v>
      </c>
      <c r="DJ119">
        <v>5121</v>
      </c>
      <c r="DK119">
        <v>332.793</v>
      </c>
      <c r="DL119">
        <v>5121</v>
      </c>
      <c r="DM119">
        <v>1346.994</v>
      </c>
      <c r="DN119">
        <v>5150</v>
      </c>
      <c r="DO119">
        <v>1417.459</v>
      </c>
      <c r="DP119">
        <v>5106</v>
      </c>
      <c r="DQ119">
        <v>668.851</v>
      </c>
      <c r="DR119">
        <v>0</v>
      </c>
      <c r="DS119">
        <v>4971</v>
      </c>
      <c r="DT119">
        <v>26455355</v>
      </c>
      <c r="DU119">
        <v>5430</v>
      </c>
      <c r="DV119" s="113">
        <v>31383536</v>
      </c>
      <c r="DW119" s="113">
        <v>711510</v>
      </c>
      <c r="DX119" s="113">
        <v>32095046</v>
      </c>
      <c r="DY119" s="113">
        <v>-22852</v>
      </c>
      <c r="DZ119" s="113">
        <v>32157064</v>
      </c>
      <c r="EA119" s="113">
        <v>34271082</v>
      </c>
      <c r="EB119" s="113">
        <v>3164188</v>
      </c>
      <c r="EC119">
        <v>0</v>
      </c>
      <c r="ED119" s="113">
        <v>3164188</v>
      </c>
      <c r="EE119">
        <v>0</v>
      </c>
      <c r="EF119">
        <v>32157064</v>
      </c>
      <c r="EG119">
        <v>5423</v>
      </c>
      <c r="EH119">
        <v>2592658</v>
      </c>
      <c r="EI119" s="113">
        <v>34218501</v>
      </c>
      <c r="EJ119" s="113">
        <v>34926721</v>
      </c>
    </row>
    <row r="120" spans="1:140" ht="12.75">
      <c r="A120">
        <v>101846</v>
      </c>
      <c r="B120" t="s">
        <v>719</v>
      </c>
      <c r="C120" t="s">
        <v>336</v>
      </c>
      <c r="D120">
        <v>4</v>
      </c>
      <c r="E120">
        <v>1</v>
      </c>
      <c r="F120">
        <v>2561.132</v>
      </c>
      <c r="G120">
        <v>0</v>
      </c>
      <c r="H120">
        <v>0</v>
      </c>
      <c r="I120">
        <v>0.933</v>
      </c>
      <c r="J120">
        <v>11.931</v>
      </c>
      <c r="K120">
        <v>0.057</v>
      </c>
      <c r="L120">
        <v>0</v>
      </c>
      <c r="M120">
        <v>0</v>
      </c>
      <c r="N120">
        <v>0</v>
      </c>
      <c r="O120">
        <v>0</v>
      </c>
      <c r="P120">
        <v>0</v>
      </c>
      <c r="Q120">
        <v>3.325</v>
      </c>
      <c r="R120">
        <v>21.789</v>
      </c>
      <c r="S120">
        <v>128.057</v>
      </c>
      <c r="T120">
        <v>1986.5</v>
      </c>
      <c r="U120">
        <v>0</v>
      </c>
      <c r="V120">
        <v>0</v>
      </c>
      <c r="W120">
        <v>0</v>
      </c>
      <c r="X120">
        <v>0</v>
      </c>
      <c r="Y120">
        <v>0</v>
      </c>
      <c r="Z120">
        <v>0</v>
      </c>
      <c r="AA120">
        <v>0</v>
      </c>
      <c r="AB120">
        <v>0</v>
      </c>
      <c r="AC120">
        <v>0</v>
      </c>
      <c r="AD120">
        <v>0</v>
      </c>
      <c r="AE120">
        <v>0</v>
      </c>
      <c r="AF120">
        <v>240.899</v>
      </c>
      <c r="AG120">
        <v>240.899</v>
      </c>
      <c r="AH120">
        <v>0</v>
      </c>
      <c r="AI120">
        <v>2561.132</v>
      </c>
      <c r="AJ120">
        <v>2561.132</v>
      </c>
      <c r="AK120">
        <v>240.899</v>
      </c>
      <c r="AL120">
        <v>12.921</v>
      </c>
      <c r="AM120">
        <v>2544.886</v>
      </c>
      <c r="AN120">
        <v>443.104</v>
      </c>
      <c r="AO120">
        <v>0</v>
      </c>
      <c r="AP120">
        <v>0</v>
      </c>
      <c r="AQ120">
        <v>0</v>
      </c>
      <c r="AR120" s="113">
        <v>92950</v>
      </c>
      <c r="AS120" s="113">
        <v>121854</v>
      </c>
      <c r="AT120">
        <v>0</v>
      </c>
      <c r="AU120">
        <v>0</v>
      </c>
      <c r="AV120">
        <v>0</v>
      </c>
      <c r="AW120" s="113">
        <v>75374</v>
      </c>
      <c r="AX120">
        <v>0</v>
      </c>
      <c r="AY120" s="113">
        <v>75374</v>
      </c>
      <c r="AZ120">
        <v>0</v>
      </c>
      <c r="BA120">
        <v>0</v>
      </c>
      <c r="BB120">
        <v>0</v>
      </c>
      <c r="BC120">
        <v>0</v>
      </c>
      <c r="BD120">
        <v>0</v>
      </c>
      <c r="BE120">
        <v>0</v>
      </c>
      <c r="BF120" s="113">
        <v>-289867</v>
      </c>
      <c r="BG120">
        <v>0</v>
      </c>
      <c r="BH120">
        <v>0</v>
      </c>
      <c r="BI120">
        <v>0</v>
      </c>
      <c r="BJ120">
        <v>0</v>
      </c>
      <c r="BK120" s="168">
        <v>1677.144</v>
      </c>
      <c r="BL120">
        <v>3945</v>
      </c>
      <c r="BM120" s="113">
        <v>46024</v>
      </c>
      <c r="BN120">
        <v>0</v>
      </c>
      <c r="BO120" s="113">
        <v>13672492</v>
      </c>
      <c r="BP120">
        <v>2417.676</v>
      </c>
      <c r="BQ120">
        <v>5152.953</v>
      </c>
      <c r="BR120" s="113">
        <v>11619434</v>
      </c>
      <c r="BS120">
        <v>5336</v>
      </c>
      <c r="BT120" s="113">
        <v>1281373</v>
      </c>
      <c r="BU120">
        <v>0</v>
      </c>
      <c r="BV120" s="113">
        <v>289867</v>
      </c>
      <c r="BW120">
        <v>4625.0302734</v>
      </c>
      <c r="BX120">
        <v>4887.3251953</v>
      </c>
      <c r="BY120">
        <v>4887.3251953</v>
      </c>
      <c r="BZ120">
        <v>5931.625</v>
      </c>
      <c r="CA120">
        <v>0.0520361328</v>
      </c>
      <c r="CB120">
        <v>0.0413155273</v>
      </c>
      <c r="CC120">
        <v>40.629</v>
      </c>
      <c r="CD120">
        <v>0</v>
      </c>
      <c r="CE120">
        <v>0</v>
      </c>
      <c r="CF120">
        <v>15095309.42</v>
      </c>
      <c r="CG120">
        <v>142168.59484</v>
      </c>
      <c r="CH120">
        <v>26626</v>
      </c>
      <c r="CI120">
        <v>91150.047597</v>
      </c>
      <c r="CJ120">
        <v>2356634.6125</v>
      </c>
      <c r="CK120">
        <v>0</v>
      </c>
      <c r="CL120">
        <v>0</v>
      </c>
      <c r="CM120">
        <v>142892.25309</v>
      </c>
      <c r="CN120">
        <v>240995.99213</v>
      </c>
      <c r="CO120">
        <v>0</v>
      </c>
      <c r="CP120">
        <v>0</v>
      </c>
      <c r="CQ120">
        <v>0</v>
      </c>
      <c r="CR120" s="113">
        <v>18217631</v>
      </c>
      <c r="CS120">
        <v>0.9731658002</v>
      </c>
      <c r="CT120">
        <v>17610191</v>
      </c>
      <c r="CU120">
        <v>3807.584</v>
      </c>
      <c r="CV120" s="113">
        <v>1188197</v>
      </c>
      <c r="CW120" s="113">
        <v>502613</v>
      </c>
      <c r="CX120" s="113">
        <v>1690810</v>
      </c>
      <c r="CY120">
        <v>19908440.92</v>
      </c>
      <c r="CZ120">
        <v>5229</v>
      </c>
      <c r="DA120">
        <v>829.278</v>
      </c>
      <c r="DB120">
        <v>5262</v>
      </c>
      <c r="DC120">
        <v>987.721</v>
      </c>
      <c r="DD120">
        <v>5199</v>
      </c>
      <c r="DE120">
        <v>2304.818</v>
      </c>
      <c r="DF120">
        <v>5092</v>
      </c>
      <c r="DG120">
        <v>1334.117</v>
      </c>
      <c r="DH120">
        <v>5111</v>
      </c>
      <c r="DI120">
        <v>591.372</v>
      </c>
      <c r="DJ120">
        <v>5121</v>
      </c>
      <c r="DK120">
        <v>332.793</v>
      </c>
      <c r="DL120">
        <v>5121</v>
      </c>
      <c r="DM120">
        <v>1346.994</v>
      </c>
      <c r="DN120">
        <v>5150</v>
      </c>
      <c r="DO120">
        <v>1417.459</v>
      </c>
      <c r="DP120">
        <v>5106</v>
      </c>
      <c r="DQ120">
        <v>668.851</v>
      </c>
      <c r="DR120">
        <v>4230.307</v>
      </c>
      <c r="DS120">
        <v>4971</v>
      </c>
      <c r="DT120">
        <v>12900807</v>
      </c>
      <c r="DU120">
        <v>5336</v>
      </c>
      <c r="DV120" s="113">
        <v>19620301</v>
      </c>
      <c r="DW120" s="113">
        <v>456910</v>
      </c>
      <c r="DX120" s="113">
        <v>20077211</v>
      </c>
      <c r="DY120">
        <v>0</v>
      </c>
      <c r="DZ120" s="113">
        <v>20216185</v>
      </c>
      <c r="EA120" s="113">
        <v>21649923</v>
      </c>
      <c r="EB120" s="113">
        <v>1998554</v>
      </c>
      <c r="EC120">
        <v>0</v>
      </c>
      <c r="ED120" s="113">
        <v>1998554</v>
      </c>
      <c r="EE120">
        <v>0</v>
      </c>
      <c r="EF120">
        <v>20216185</v>
      </c>
      <c r="EG120">
        <v>5309</v>
      </c>
      <c r="EH120">
        <v>1708687</v>
      </c>
      <c r="EI120" s="113">
        <v>21617128</v>
      </c>
      <c r="EJ120" s="113">
        <v>21982369</v>
      </c>
    </row>
    <row r="121" spans="1:140" ht="12.75">
      <c r="A121">
        <v>101847</v>
      </c>
      <c r="B121" t="s">
        <v>719</v>
      </c>
      <c r="C121" t="s">
        <v>39</v>
      </c>
      <c r="D121">
        <v>4</v>
      </c>
      <c r="E121">
        <v>1</v>
      </c>
      <c r="F121">
        <v>416.484</v>
      </c>
      <c r="G121">
        <v>0</v>
      </c>
      <c r="H121">
        <v>0</v>
      </c>
      <c r="I121">
        <v>0.263</v>
      </c>
      <c r="J121">
        <v>0</v>
      </c>
      <c r="K121">
        <v>0</v>
      </c>
      <c r="L121">
        <v>0</v>
      </c>
      <c r="M121">
        <v>0</v>
      </c>
      <c r="N121">
        <v>0</v>
      </c>
      <c r="O121">
        <v>0</v>
      </c>
      <c r="P121">
        <v>0</v>
      </c>
      <c r="Q121">
        <v>0</v>
      </c>
      <c r="R121">
        <v>24.284</v>
      </c>
      <c r="S121">
        <v>0</v>
      </c>
      <c r="T121">
        <v>316.7</v>
      </c>
      <c r="U121">
        <v>0</v>
      </c>
      <c r="V121">
        <v>0</v>
      </c>
      <c r="W121">
        <v>0</v>
      </c>
      <c r="X121">
        <v>0</v>
      </c>
      <c r="Y121">
        <v>0</v>
      </c>
      <c r="Z121">
        <v>0</v>
      </c>
      <c r="AA121">
        <v>0</v>
      </c>
      <c r="AB121">
        <v>0</v>
      </c>
      <c r="AC121">
        <v>0</v>
      </c>
      <c r="AD121">
        <v>0</v>
      </c>
      <c r="AE121">
        <v>0</v>
      </c>
      <c r="AF121">
        <v>0</v>
      </c>
      <c r="AG121">
        <v>0</v>
      </c>
      <c r="AH121">
        <v>0</v>
      </c>
      <c r="AI121">
        <v>416.484</v>
      </c>
      <c r="AJ121">
        <v>416.484</v>
      </c>
      <c r="AK121">
        <v>0</v>
      </c>
      <c r="AL121">
        <v>0.263</v>
      </c>
      <c r="AM121">
        <v>416.221</v>
      </c>
      <c r="AN121">
        <v>0</v>
      </c>
      <c r="AO121">
        <v>11</v>
      </c>
      <c r="AP121">
        <v>1.083</v>
      </c>
      <c r="AQ121">
        <v>0</v>
      </c>
      <c r="AR121">
        <v>0</v>
      </c>
      <c r="AS121">
        <v>0</v>
      </c>
      <c r="AT121" s="113">
        <v>5771</v>
      </c>
      <c r="AU121">
        <v>0</v>
      </c>
      <c r="AV121">
        <v>0</v>
      </c>
      <c r="AW121" s="113">
        <v>12257</v>
      </c>
      <c r="AX121">
        <v>0</v>
      </c>
      <c r="AY121" s="113">
        <v>12257</v>
      </c>
      <c r="AZ121">
        <v>0</v>
      </c>
      <c r="BA121">
        <v>0</v>
      </c>
      <c r="BB121">
        <v>0</v>
      </c>
      <c r="BC121">
        <v>0</v>
      </c>
      <c r="BD121">
        <v>0</v>
      </c>
      <c r="BE121">
        <v>0</v>
      </c>
      <c r="BF121" s="113">
        <v>-71394</v>
      </c>
      <c r="BG121">
        <v>0</v>
      </c>
      <c r="BH121">
        <v>0</v>
      </c>
      <c r="BI121">
        <v>0</v>
      </c>
      <c r="BJ121">
        <v>0</v>
      </c>
      <c r="BK121">
        <v>398.952</v>
      </c>
      <c r="BL121">
        <v>3945</v>
      </c>
      <c r="BM121" s="113">
        <v>12838</v>
      </c>
      <c r="BN121">
        <v>0</v>
      </c>
      <c r="BO121" s="113">
        <v>3302306</v>
      </c>
      <c r="BP121">
        <v>600.059</v>
      </c>
      <c r="BQ121">
        <v>5059</v>
      </c>
      <c r="BR121" s="113">
        <v>2852020</v>
      </c>
      <c r="BS121">
        <v>5200</v>
      </c>
      <c r="BT121" s="113">
        <v>268524</v>
      </c>
      <c r="BU121">
        <v>0</v>
      </c>
      <c r="BV121" s="113">
        <v>71394</v>
      </c>
      <c r="BW121">
        <v>4625.0302734</v>
      </c>
      <c r="BX121">
        <v>4887.3251953</v>
      </c>
      <c r="BY121">
        <v>4887.3251953</v>
      </c>
      <c r="BZ121">
        <v>5931.625</v>
      </c>
      <c r="CA121">
        <v>0.0520361328</v>
      </c>
      <c r="CB121">
        <v>0.0413155273</v>
      </c>
      <c r="CC121">
        <v>1.315</v>
      </c>
      <c r="CD121">
        <v>0</v>
      </c>
      <c r="CE121">
        <v>0</v>
      </c>
      <c r="CF121">
        <v>2468866.8891</v>
      </c>
      <c r="CG121">
        <v>158447.93965</v>
      </c>
      <c r="CH121">
        <v>0</v>
      </c>
      <c r="CI121">
        <v>0</v>
      </c>
      <c r="CJ121">
        <v>375709.1275</v>
      </c>
      <c r="CK121">
        <v>0</v>
      </c>
      <c r="CL121">
        <v>0</v>
      </c>
      <c r="CM121">
        <v>0</v>
      </c>
      <c r="CN121">
        <v>7800.086875</v>
      </c>
      <c r="CO121">
        <v>0</v>
      </c>
      <c r="CP121">
        <v>0</v>
      </c>
      <c r="CQ121">
        <v>0</v>
      </c>
      <c r="CR121" s="113">
        <v>3010824</v>
      </c>
      <c r="CS121">
        <v>0.9731658002</v>
      </c>
      <c r="CT121">
        <v>2930031</v>
      </c>
      <c r="CU121">
        <v>633.516</v>
      </c>
      <c r="CV121" s="113">
        <v>197695</v>
      </c>
      <c r="CW121" s="113">
        <v>83626</v>
      </c>
      <c r="CX121" s="113">
        <v>281321</v>
      </c>
      <c r="CY121">
        <v>3292145.0432</v>
      </c>
      <c r="CZ121">
        <v>5229</v>
      </c>
      <c r="DA121">
        <v>829.278</v>
      </c>
      <c r="DB121">
        <v>5262</v>
      </c>
      <c r="DC121">
        <v>987.721</v>
      </c>
      <c r="DD121">
        <v>5199</v>
      </c>
      <c r="DE121">
        <v>2304.818</v>
      </c>
      <c r="DF121">
        <v>5092</v>
      </c>
      <c r="DG121">
        <v>1334.117</v>
      </c>
      <c r="DH121">
        <v>5111</v>
      </c>
      <c r="DI121">
        <v>591.372</v>
      </c>
      <c r="DJ121">
        <v>5121</v>
      </c>
      <c r="DK121">
        <v>332.793</v>
      </c>
      <c r="DL121">
        <v>5121</v>
      </c>
      <c r="DM121">
        <v>1346.994</v>
      </c>
      <c r="DN121">
        <v>5150</v>
      </c>
      <c r="DO121">
        <v>1417.459</v>
      </c>
      <c r="DP121">
        <v>5106</v>
      </c>
      <c r="DQ121">
        <v>668.851</v>
      </c>
      <c r="DR121">
        <v>0</v>
      </c>
      <c r="DS121">
        <v>4971</v>
      </c>
      <c r="DT121">
        <v>3120544</v>
      </c>
      <c r="DU121">
        <v>5200</v>
      </c>
      <c r="DV121" s="113">
        <v>3204957</v>
      </c>
      <c r="DW121" s="113">
        <v>76022</v>
      </c>
      <c r="DX121" s="113">
        <v>3280979</v>
      </c>
      <c r="DY121">
        <v>0</v>
      </c>
      <c r="DZ121" s="113">
        <v>3293817</v>
      </c>
      <c r="EA121" s="113">
        <v>3516014</v>
      </c>
      <c r="EB121" s="113">
        <v>282993</v>
      </c>
      <c r="EC121">
        <v>0</v>
      </c>
      <c r="ED121" s="113">
        <v>282993</v>
      </c>
      <c r="EE121">
        <v>0</v>
      </c>
      <c r="EF121">
        <v>3293817</v>
      </c>
      <c r="EG121">
        <v>5199</v>
      </c>
      <c r="EH121">
        <v>217370</v>
      </c>
      <c r="EI121" s="113">
        <v>3509515</v>
      </c>
      <c r="EJ121" s="113">
        <v>3593166</v>
      </c>
    </row>
    <row r="122" spans="1:140" ht="12.75">
      <c r="A122">
        <v>101848</v>
      </c>
      <c r="B122" t="s">
        <v>719</v>
      </c>
      <c r="C122" t="s">
        <v>338</v>
      </c>
      <c r="D122">
        <v>4</v>
      </c>
      <c r="E122">
        <v>1</v>
      </c>
      <c r="F122">
        <v>270.23</v>
      </c>
      <c r="G122">
        <v>0</v>
      </c>
      <c r="H122">
        <v>0</v>
      </c>
      <c r="I122">
        <v>0.531</v>
      </c>
      <c r="J122">
        <v>6.782</v>
      </c>
      <c r="K122">
        <v>1.879</v>
      </c>
      <c r="L122">
        <v>0</v>
      </c>
      <c r="M122">
        <v>0</v>
      </c>
      <c r="N122">
        <v>0</v>
      </c>
      <c r="O122">
        <v>0</v>
      </c>
      <c r="P122">
        <v>27.572</v>
      </c>
      <c r="Q122">
        <v>0</v>
      </c>
      <c r="R122">
        <v>0.155</v>
      </c>
      <c r="S122">
        <v>0</v>
      </c>
      <c r="T122">
        <v>299.7</v>
      </c>
      <c r="U122">
        <v>0</v>
      </c>
      <c r="V122">
        <v>0</v>
      </c>
      <c r="W122">
        <v>0</v>
      </c>
      <c r="X122">
        <v>0</v>
      </c>
      <c r="Y122">
        <v>0</v>
      </c>
      <c r="Z122">
        <v>0</v>
      </c>
      <c r="AA122">
        <v>0</v>
      </c>
      <c r="AB122">
        <v>0</v>
      </c>
      <c r="AC122">
        <v>0</v>
      </c>
      <c r="AD122">
        <v>0</v>
      </c>
      <c r="AE122">
        <v>0</v>
      </c>
      <c r="AF122">
        <v>0</v>
      </c>
      <c r="AG122">
        <v>0</v>
      </c>
      <c r="AH122">
        <v>0</v>
      </c>
      <c r="AI122">
        <v>270.23</v>
      </c>
      <c r="AJ122">
        <v>270.23</v>
      </c>
      <c r="AK122">
        <v>0</v>
      </c>
      <c r="AL122">
        <v>36.764</v>
      </c>
      <c r="AM122">
        <v>233.466</v>
      </c>
      <c r="AN122">
        <v>0</v>
      </c>
      <c r="AO122">
        <v>0</v>
      </c>
      <c r="AP122">
        <v>0</v>
      </c>
      <c r="AQ122">
        <v>0</v>
      </c>
      <c r="AR122">
        <v>0</v>
      </c>
      <c r="AS122">
        <v>0</v>
      </c>
      <c r="AT122">
        <v>0</v>
      </c>
      <c r="AU122">
        <v>0</v>
      </c>
      <c r="AV122">
        <v>0</v>
      </c>
      <c r="AW122" s="113">
        <v>7953</v>
      </c>
      <c r="AX122">
        <v>0</v>
      </c>
      <c r="AY122" s="113">
        <v>7953</v>
      </c>
      <c r="AZ122">
        <v>0</v>
      </c>
      <c r="BA122" s="113">
        <v>58013</v>
      </c>
      <c r="BB122">
        <v>0</v>
      </c>
      <c r="BC122" s="113">
        <v>17426</v>
      </c>
      <c r="BD122">
        <v>0</v>
      </c>
      <c r="BE122" s="113">
        <v>75439</v>
      </c>
      <c r="BF122" s="113">
        <v>-64633</v>
      </c>
      <c r="BG122">
        <v>0</v>
      </c>
      <c r="BH122">
        <v>0</v>
      </c>
      <c r="BI122">
        <v>0</v>
      </c>
      <c r="BJ122">
        <v>0</v>
      </c>
      <c r="BK122">
        <v>280.261</v>
      </c>
      <c r="BL122">
        <v>3945</v>
      </c>
      <c r="BM122" s="113">
        <v>12500</v>
      </c>
      <c r="BN122" s="113">
        <v>39619</v>
      </c>
      <c r="BO122" s="113">
        <v>3031137</v>
      </c>
      <c r="BP122">
        <v>530.076</v>
      </c>
      <c r="BQ122">
        <v>5283</v>
      </c>
      <c r="BR122" s="113">
        <v>2559017</v>
      </c>
      <c r="BS122">
        <v>5427</v>
      </c>
      <c r="BT122" s="113">
        <v>317484</v>
      </c>
      <c r="BU122">
        <v>0</v>
      </c>
      <c r="BV122" s="113">
        <v>64633</v>
      </c>
      <c r="BW122">
        <v>4625.0302734</v>
      </c>
      <c r="BX122">
        <v>4887.3251953</v>
      </c>
      <c r="BY122">
        <v>4887.3251953</v>
      </c>
      <c r="BZ122">
        <v>5931.625</v>
      </c>
      <c r="CA122">
        <v>0.0520361328</v>
      </c>
      <c r="CB122">
        <v>0.0413155273</v>
      </c>
      <c r="CC122">
        <v>138.926</v>
      </c>
      <c r="CD122">
        <v>0</v>
      </c>
      <c r="CE122">
        <v>0</v>
      </c>
      <c r="CF122">
        <v>1384832.7623</v>
      </c>
      <c r="CG122">
        <v>1011.3420625</v>
      </c>
      <c r="CH122">
        <v>0</v>
      </c>
      <c r="CI122">
        <v>0</v>
      </c>
      <c r="CJ122">
        <v>355541.6025</v>
      </c>
      <c r="CK122">
        <v>0</v>
      </c>
      <c r="CL122">
        <v>0</v>
      </c>
      <c r="CM122">
        <v>0</v>
      </c>
      <c r="CN122">
        <v>824056.93475</v>
      </c>
      <c r="CO122">
        <v>0</v>
      </c>
      <c r="CP122">
        <v>654187.058</v>
      </c>
      <c r="CQ122">
        <v>0</v>
      </c>
      <c r="CR122" s="113">
        <v>2640882</v>
      </c>
      <c r="CS122">
        <v>0.9731658002</v>
      </c>
      <c r="CT122">
        <v>2496601</v>
      </c>
      <c r="CU122">
        <v>539.802</v>
      </c>
      <c r="CV122" s="113">
        <v>168451</v>
      </c>
      <c r="CW122" s="113">
        <v>71256</v>
      </c>
      <c r="CX122" s="113">
        <v>239707</v>
      </c>
      <c r="CY122">
        <v>2880588.6416</v>
      </c>
      <c r="CZ122">
        <v>5229</v>
      </c>
      <c r="DA122">
        <v>829.278</v>
      </c>
      <c r="DB122">
        <v>5262</v>
      </c>
      <c r="DC122">
        <v>987.721</v>
      </c>
      <c r="DD122">
        <v>5199</v>
      </c>
      <c r="DE122">
        <v>2304.818</v>
      </c>
      <c r="DF122">
        <v>5092</v>
      </c>
      <c r="DG122">
        <v>1334.117</v>
      </c>
      <c r="DH122">
        <v>5111</v>
      </c>
      <c r="DI122">
        <v>591.372</v>
      </c>
      <c r="DJ122">
        <v>5121</v>
      </c>
      <c r="DK122">
        <v>332.793</v>
      </c>
      <c r="DL122">
        <v>5121</v>
      </c>
      <c r="DM122">
        <v>1346.994</v>
      </c>
      <c r="DN122">
        <v>5150</v>
      </c>
      <c r="DO122">
        <v>1417.459</v>
      </c>
      <c r="DP122">
        <v>5106</v>
      </c>
      <c r="DQ122">
        <v>668.851</v>
      </c>
      <c r="DR122">
        <v>0</v>
      </c>
      <c r="DS122">
        <v>4971</v>
      </c>
      <c r="DT122">
        <v>2876501</v>
      </c>
      <c r="DU122">
        <v>5427</v>
      </c>
      <c r="DV122" s="113">
        <v>2851774</v>
      </c>
      <c r="DW122" s="113">
        <v>64776</v>
      </c>
      <c r="DX122" s="113">
        <v>2916550</v>
      </c>
      <c r="DY122" s="113">
        <v>35820</v>
      </c>
      <c r="DZ122" s="113">
        <v>2964870</v>
      </c>
      <c r="EA122" s="113">
        <v>3118436</v>
      </c>
      <c r="EB122" s="113">
        <v>323988</v>
      </c>
      <c r="EC122">
        <v>0</v>
      </c>
      <c r="ED122" s="113">
        <v>323988</v>
      </c>
      <c r="EE122">
        <v>0</v>
      </c>
      <c r="EF122">
        <v>2964870</v>
      </c>
      <c r="EG122">
        <v>5493</v>
      </c>
      <c r="EH122">
        <v>259355</v>
      </c>
      <c r="EI122" s="113">
        <v>3139944</v>
      </c>
      <c r="EJ122" s="113">
        <v>3212530</v>
      </c>
    </row>
    <row r="123" spans="1:140" ht="12.75">
      <c r="A123">
        <v>101849</v>
      </c>
      <c r="B123" t="s">
        <v>719</v>
      </c>
      <c r="C123" t="s">
        <v>40</v>
      </c>
      <c r="D123">
        <v>4</v>
      </c>
      <c r="E123">
        <v>1</v>
      </c>
      <c r="F123">
        <v>219.286</v>
      </c>
      <c r="G123">
        <v>0</v>
      </c>
      <c r="H123">
        <v>0</v>
      </c>
      <c r="I123">
        <v>0.347</v>
      </c>
      <c r="J123">
        <v>7.796</v>
      </c>
      <c r="K123">
        <v>0.443</v>
      </c>
      <c r="L123">
        <v>0</v>
      </c>
      <c r="M123">
        <v>0</v>
      </c>
      <c r="N123">
        <v>0</v>
      </c>
      <c r="O123">
        <v>0</v>
      </c>
      <c r="P123">
        <v>0</v>
      </c>
      <c r="Q123">
        <v>0</v>
      </c>
      <c r="R123">
        <v>5.627</v>
      </c>
      <c r="S123">
        <v>0</v>
      </c>
      <c r="T123">
        <v>405.3</v>
      </c>
      <c r="U123">
        <v>0</v>
      </c>
      <c r="V123">
        <v>0</v>
      </c>
      <c r="W123">
        <v>0</v>
      </c>
      <c r="X123">
        <v>0</v>
      </c>
      <c r="Y123">
        <v>0</v>
      </c>
      <c r="Z123">
        <v>0</v>
      </c>
      <c r="AA123">
        <v>0</v>
      </c>
      <c r="AB123">
        <v>0</v>
      </c>
      <c r="AC123">
        <v>0</v>
      </c>
      <c r="AD123">
        <v>0</v>
      </c>
      <c r="AE123">
        <v>0</v>
      </c>
      <c r="AF123">
        <v>64.786</v>
      </c>
      <c r="AG123">
        <v>64.786</v>
      </c>
      <c r="AH123">
        <v>0</v>
      </c>
      <c r="AI123">
        <v>219.286</v>
      </c>
      <c r="AJ123">
        <v>219.286</v>
      </c>
      <c r="AK123">
        <v>64.786</v>
      </c>
      <c r="AL123">
        <v>8.586</v>
      </c>
      <c r="AM123">
        <v>210.7</v>
      </c>
      <c r="AN123">
        <v>0</v>
      </c>
      <c r="AO123">
        <v>0</v>
      </c>
      <c r="AP123">
        <v>0</v>
      </c>
      <c r="AQ123">
        <v>0</v>
      </c>
      <c r="AR123">
        <v>0</v>
      </c>
      <c r="AS123">
        <v>0</v>
      </c>
      <c r="AT123">
        <v>0</v>
      </c>
      <c r="AU123">
        <v>0</v>
      </c>
      <c r="AV123">
        <v>0</v>
      </c>
      <c r="AW123" s="113">
        <v>6454</v>
      </c>
      <c r="AX123">
        <v>0</v>
      </c>
      <c r="AY123" s="113">
        <v>6454</v>
      </c>
      <c r="AZ123">
        <v>0</v>
      </c>
      <c r="BA123">
        <v>0</v>
      </c>
      <c r="BB123">
        <v>0</v>
      </c>
      <c r="BC123">
        <v>0</v>
      </c>
      <c r="BD123">
        <v>0</v>
      </c>
      <c r="BE123">
        <v>0</v>
      </c>
      <c r="BF123" s="113">
        <v>-71774</v>
      </c>
      <c r="BG123">
        <v>0</v>
      </c>
      <c r="BH123">
        <v>0</v>
      </c>
      <c r="BI123">
        <v>0</v>
      </c>
      <c r="BJ123">
        <v>0</v>
      </c>
      <c r="BK123">
        <v>342.67</v>
      </c>
      <c r="BL123">
        <v>3945</v>
      </c>
      <c r="BM123" s="113">
        <v>17296</v>
      </c>
      <c r="BN123" s="113">
        <v>26516</v>
      </c>
      <c r="BO123" s="113">
        <v>3430523</v>
      </c>
      <c r="BP123">
        <v>616.672</v>
      </c>
      <c r="BQ123">
        <v>5145</v>
      </c>
      <c r="BR123" s="113">
        <v>2957495</v>
      </c>
      <c r="BS123">
        <v>5293</v>
      </c>
      <c r="BT123" s="113">
        <v>306579</v>
      </c>
      <c r="BU123">
        <v>0</v>
      </c>
      <c r="BV123" s="113">
        <v>71774</v>
      </c>
      <c r="BW123">
        <v>4625.0302734</v>
      </c>
      <c r="BX123">
        <v>4887.3251953</v>
      </c>
      <c r="BY123">
        <v>4887.3251953</v>
      </c>
      <c r="BZ123">
        <v>5931.625</v>
      </c>
      <c r="CA123">
        <v>0.0520361328</v>
      </c>
      <c r="CB123">
        <v>0.0413155273</v>
      </c>
      <c r="CC123">
        <v>26.452</v>
      </c>
      <c r="CD123">
        <v>0</v>
      </c>
      <c r="CE123">
        <v>0</v>
      </c>
      <c r="CF123">
        <v>1249793.3875</v>
      </c>
      <c r="CG123">
        <v>36714.979263</v>
      </c>
      <c r="CH123">
        <v>0</v>
      </c>
      <c r="CI123">
        <v>0</v>
      </c>
      <c r="CJ123">
        <v>480817.5225</v>
      </c>
      <c r="CK123">
        <v>0</v>
      </c>
      <c r="CL123">
        <v>0</v>
      </c>
      <c r="CM123">
        <v>38428.625725</v>
      </c>
      <c r="CN123">
        <v>156903.3445</v>
      </c>
      <c r="CO123">
        <v>0</v>
      </c>
      <c r="CP123">
        <v>0</v>
      </c>
      <c r="CQ123">
        <v>0</v>
      </c>
      <c r="CR123" s="113">
        <v>1962658</v>
      </c>
      <c r="CS123">
        <v>0.9731658002</v>
      </c>
      <c r="CT123">
        <v>1909992</v>
      </c>
      <c r="CU123">
        <v>412.969</v>
      </c>
      <c r="CV123" s="113">
        <v>128871</v>
      </c>
      <c r="CW123" s="113">
        <v>54513</v>
      </c>
      <c r="CX123" s="113">
        <v>183384</v>
      </c>
      <c r="CY123">
        <v>2146041.8595</v>
      </c>
      <c r="CZ123">
        <v>5229</v>
      </c>
      <c r="DA123">
        <v>829.278</v>
      </c>
      <c r="DB123">
        <v>5262</v>
      </c>
      <c r="DC123">
        <v>987.721</v>
      </c>
      <c r="DD123">
        <v>5199</v>
      </c>
      <c r="DE123">
        <v>2304.818</v>
      </c>
      <c r="DF123">
        <v>5092</v>
      </c>
      <c r="DG123">
        <v>1334.117</v>
      </c>
      <c r="DH123">
        <v>5111</v>
      </c>
      <c r="DI123">
        <v>591.372</v>
      </c>
      <c r="DJ123">
        <v>5121</v>
      </c>
      <c r="DK123">
        <v>332.793</v>
      </c>
      <c r="DL123">
        <v>5121</v>
      </c>
      <c r="DM123">
        <v>1346.994</v>
      </c>
      <c r="DN123">
        <v>5150</v>
      </c>
      <c r="DO123">
        <v>1417.459</v>
      </c>
      <c r="DP123">
        <v>5106</v>
      </c>
      <c r="DQ123">
        <v>668.851</v>
      </c>
      <c r="DR123">
        <v>0</v>
      </c>
      <c r="DS123">
        <v>4971</v>
      </c>
      <c r="DT123">
        <v>3264074</v>
      </c>
      <c r="DU123">
        <v>5293</v>
      </c>
      <c r="DV123" s="113">
        <v>2124726</v>
      </c>
      <c r="DW123" s="113">
        <v>49556</v>
      </c>
      <c r="DX123" s="113">
        <v>2174282</v>
      </c>
      <c r="DY123" s="113">
        <v>-26516</v>
      </c>
      <c r="DZ123" s="113">
        <v>2165062</v>
      </c>
      <c r="EA123" s="113">
        <v>2330384</v>
      </c>
      <c r="EB123" s="113">
        <v>202404</v>
      </c>
      <c r="EC123">
        <v>0</v>
      </c>
      <c r="ED123" s="113">
        <v>202404</v>
      </c>
      <c r="EE123">
        <v>0</v>
      </c>
      <c r="EF123">
        <v>2165062</v>
      </c>
      <c r="EG123">
        <v>5243</v>
      </c>
      <c r="EH123">
        <v>130630</v>
      </c>
      <c r="EI123" s="113">
        <v>2276672</v>
      </c>
      <c r="EJ123" s="113">
        <v>2354899</v>
      </c>
    </row>
    <row r="124" spans="1:140" ht="12.75">
      <c r="A124">
        <v>101850</v>
      </c>
      <c r="B124" t="s">
        <v>719</v>
      </c>
      <c r="C124" t="s">
        <v>256</v>
      </c>
      <c r="D124">
        <v>4</v>
      </c>
      <c r="E124">
        <v>1</v>
      </c>
      <c r="F124">
        <v>443.677</v>
      </c>
      <c r="G124">
        <v>0</v>
      </c>
      <c r="H124">
        <v>0</v>
      </c>
      <c r="I124">
        <v>0.391</v>
      </c>
      <c r="J124">
        <v>10.632</v>
      </c>
      <c r="K124">
        <v>0.096</v>
      </c>
      <c r="L124">
        <v>0</v>
      </c>
      <c r="M124">
        <v>0</v>
      </c>
      <c r="N124">
        <v>0</v>
      </c>
      <c r="O124">
        <v>0</v>
      </c>
      <c r="P124">
        <v>0</v>
      </c>
      <c r="Q124">
        <v>0</v>
      </c>
      <c r="R124">
        <v>8.748</v>
      </c>
      <c r="S124">
        <v>0</v>
      </c>
      <c r="T124">
        <v>509.5</v>
      </c>
      <c r="U124">
        <v>0</v>
      </c>
      <c r="V124">
        <v>0</v>
      </c>
      <c r="W124">
        <v>0</v>
      </c>
      <c r="X124">
        <v>0</v>
      </c>
      <c r="Y124">
        <v>0</v>
      </c>
      <c r="Z124">
        <v>0</v>
      </c>
      <c r="AA124">
        <v>0</v>
      </c>
      <c r="AB124">
        <v>0</v>
      </c>
      <c r="AC124">
        <v>0</v>
      </c>
      <c r="AD124">
        <v>0</v>
      </c>
      <c r="AE124">
        <v>0</v>
      </c>
      <c r="AF124">
        <v>0</v>
      </c>
      <c r="AG124">
        <v>0</v>
      </c>
      <c r="AH124">
        <v>0</v>
      </c>
      <c r="AI124">
        <v>443.677</v>
      </c>
      <c r="AJ124">
        <v>443.677</v>
      </c>
      <c r="AK124">
        <v>0</v>
      </c>
      <c r="AL124">
        <v>11.119</v>
      </c>
      <c r="AM124">
        <v>432.558</v>
      </c>
      <c r="AN124">
        <v>0</v>
      </c>
      <c r="AO124">
        <v>12</v>
      </c>
      <c r="AP124">
        <v>0</v>
      </c>
      <c r="AQ124">
        <v>0</v>
      </c>
      <c r="AR124">
        <v>0</v>
      </c>
      <c r="AS124">
        <v>0</v>
      </c>
      <c r="AT124" s="113">
        <v>6000</v>
      </c>
      <c r="AU124">
        <v>0</v>
      </c>
      <c r="AV124">
        <v>0</v>
      </c>
      <c r="AW124" s="113">
        <v>13057</v>
      </c>
      <c r="AX124">
        <v>0</v>
      </c>
      <c r="AY124" s="113">
        <v>13057</v>
      </c>
      <c r="AZ124">
        <v>0</v>
      </c>
      <c r="BA124" s="113">
        <v>47157</v>
      </c>
      <c r="BB124">
        <v>0</v>
      </c>
      <c r="BC124">
        <v>0</v>
      </c>
      <c r="BD124">
        <v>0</v>
      </c>
      <c r="BE124" s="113">
        <v>47157</v>
      </c>
      <c r="BF124" s="113">
        <v>-85447</v>
      </c>
      <c r="BG124">
        <v>0</v>
      </c>
      <c r="BH124">
        <v>0</v>
      </c>
      <c r="BI124">
        <v>0</v>
      </c>
      <c r="BJ124">
        <v>0</v>
      </c>
      <c r="BK124">
        <v>447.89</v>
      </c>
      <c r="BL124">
        <v>3945</v>
      </c>
      <c r="BM124" s="113">
        <v>15295</v>
      </c>
      <c r="BN124" s="113">
        <v>64608</v>
      </c>
      <c r="BO124" s="113">
        <v>3979120</v>
      </c>
      <c r="BP124">
        <v>703.815</v>
      </c>
      <c r="BQ124">
        <v>5188</v>
      </c>
      <c r="BR124" s="113">
        <v>3409770</v>
      </c>
      <c r="BS124">
        <v>5330</v>
      </c>
      <c r="BT124" s="113">
        <v>341375</v>
      </c>
      <c r="BU124">
        <v>0</v>
      </c>
      <c r="BV124" s="113">
        <v>85447</v>
      </c>
      <c r="BW124">
        <v>4625.0302734</v>
      </c>
      <c r="BX124">
        <v>4887.3251953</v>
      </c>
      <c r="BY124">
        <v>4887.3251953</v>
      </c>
      <c r="BZ124">
        <v>5931.625</v>
      </c>
      <c r="CA124">
        <v>0.0520361328</v>
      </c>
      <c r="CB124">
        <v>0.0413155273</v>
      </c>
      <c r="CC124">
        <v>34.139</v>
      </c>
      <c r="CD124">
        <v>0</v>
      </c>
      <c r="CE124">
        <v>0</v>
      </c>
      <c r="CF124">
        <v>2565771.8468</v>
      </c>
      <c r="CG124">
        <v>57078.84105</v>
      </c>
      <c r="CH124">
        <v>0</v>
      </c>
      <c r="CI124">
        <v>0</v>
      </c>
      <c r="CJ124">
        <v>604432.5875</v>
      </c>
      <c r="CK124">
        <v>0</v>
      </c>
      <c r="CL124">
        <v>0</v>
      </c>
      <c r="CM124">
        <v>0</v>
      </c>
      <c r="CN124">
        <v>202499.74588</v>
      </c>
      <c r="CO124">
        <v>0</v>
      </c>
      <c r="CP124">
        <v>0</v>
      </c>
      <c r="CQ124">
        <v>0</v>
      </c>
      <c r="CR124" s="113">
        <v>3476940</v>
      </c>
      <c r="CS124">
        <v>0.9731658002</v>
      </c>
      <c r="CT124">
        <v>3337748</v>
      </c>
      <c r="CU124">
        <v>721.671</v>
      </c>
      <c r="CV124" s="113">
        <v>225205</v>
      </c>
      <c r="CW124" s="113">
        <v>95263</v>
      </c>
      <c r="CX124" s="113">
        <v>320468</v>
      </c>
      <c r="CY124">
        <v>3797408.0212</v>
      </c>
      <c r="CZ124">
        <v>5229</v>
      </c>
      <c r="DA124">
        <v>829.278</v>
      </c>
      <c r="DB124">
        <v>5262</v>
      </c>
      <c r="DC124">
        <v>987.721</v>
      </c>
      <c r="DD124">
        <v>5199</v>
      </c>
      <c r="DE124">
        <v>2304.818</v>
      </c>
      <c r="DF124">
        <v>5092</v>
      </c>
      <c r="DG124">
        <v>1334.117</v>
      </c>
      <c r="DH124">
        <v>5111</v>
      </c>
      <c r="DI124">
        <v>591.372</v>
      </c>
      <c r="DJ124">
        <v>5121</v>
      </c>
      <c r="DK124">
        <v>332.793</v>
      </c>
      <c r="DL124">
        <v>5121</v>
      </c>
      <c r="DM124">
        <v>1346.994</v>
      </c>
      <c r="DN124">
        <v>5150</v>
      </c>
      <c r="DO124">
        <v>1417.459</v>
      </c>
      <c r="DP124">
        <v>5106</v>
      </c>
      <c r="DQ124">
        <v>668.851</v>
      </c>
      <c r="DR124">
        <v>0</v>
      </c>
      <c r="DS124">
        <v>4971</v>
      </c>
      <c r="DT124">
        <v>3751145</v>
      </c>
      <c r="DU124">
        <v>5330</v>
      </c>
      <c r="DV124" s="113">
        <v>3744029</v>
      </c>
      <c r="DW124" s="113">
        <v>86601</v>
      </c>
      <c r="DX124" s="113">
        <v>3830630</v>
      </c>
      <c r="DY124" s="113">
        <v>-17451</v>
      </c>
      <c r="DZ124" s="113">
        <v>3828474</v>
      </c>
      <c r="EA124" s="113">
        <v>4099091</v>
      </c>
      <c r="EB124" s="113">
        <v>351534</v>
      </c>
      <c r="EC124">
        <v>0</v>
      </c>
      <c r="ED124" s="113">
        <v>351534</v>
      </c>
      <c r="EE124">
        <v>0</v>
      </c>
      <c r="EF124">
        <v>3828474</v>
      </c>
      <c r="EG124">
        <v>5305</v>
      </c>
      <c r="EH124">
        <v>272087</v>
      </c>
      <c r="EI124" s="113">
        <v>4069495</v>
      </c>
      <c r="EJ124" s="113">
        <v>4167999</v>
      </c>
    </row>
    <row r="125" spans="1:140" ht="12.75">
      <c r="A125">
        <v>101851</v>
      </c>
      <c r="B125" t="s">
        <v>719</v>
      </c>
      <c r="C125" t="s">
        <v>41</v>
      </c>
      <c r="D125">
        <v>4</v>
      </c>
      <c r="E125">
        <v>1</v>
      </c>
      <c r="F125">
        <v>139.706</v>
      </c>
      <c r="G125">
        <v>0</v>
      </c>
      <c r="H125">
        <v>4.063</v>
      </c>
      <c r="I125">
        <v>0.07</v>
      </c>
      <c r="J125">
        <v>0</v>
      </c>
      <c r="K125">
        <v>0</v>
      </c>
      <c r="L125">
        <v>0</v>
      </c>
      <c r="M125">
        <v>0</v>
      </c>
      <c r="N125">
        <v>0</v>
      </c>
      <c r="O125">
        <v>0</v>
      </c>
      <c r="P125">
        <v>0</v>
      </c>
      <c r="Q125">
        <v>0</v>
      </c>
      <c r="R125">
        <v>7.566</v>
      </c>
      <c r="S125">
        <v>0</v>
      </c>
      <c r="T125">
        <v>169.2</v>
      </c>
      <c r="U125">
        <v>0</v>
      </c>
      <c r="V125">
        <v>0</v>
      </c>
      <c r="W125">
        <v>0</v>
      </c>
      <c r="X125">
        <v>0</v>
      </c>
      <c r="Y125">
        <v>0</v>
      </c>
      <c r="Z125">
        <v>0</v>
      </c>
      <c r="AA125">
        <v>0</v>
      </c>
      <c r="AB125">
        <v>0</v>
      </c>
      <c r="AC125">
        <v>0</v>
      </c>
      <c r="AD125">
        <v>0</v>
      </c>
      <c r="AE125">
        <v>0</v>
      </c>
      <c r="AF125">
        <v>34.526</v>
      </c>
      <c r="AG125">
        <v>34.526</v>
      </c>
      <c r="AH125">
        <v>0</v>
      </c>
      <c r="AI125">
        <v>139.706</v>
      </c>
      <c r="AJ125">
        <v>139.706</v>
      </c>
      <c r="AK125">
        <v>34.526</v>
      </c>
      <c r="AL125">
        <v>4.133</v>
      </c>
      <c r="AM125">
        <v>135.573</v>
      </c>
      <c r="AN125">
        <v>10.187</v>
      </c>
      <c r="AO125">
        <v>0</v>
      </c>
      <c r="AP125">
        <v>0</v>
      </c>
      <c r="AQ125">
        <v>0</v>
      </c>
      <c r="AR125">
        <v>0</v>
      </c>
      <c r="AS125" s="113">
        <v>2801</v>
      </c>
      <c r="AT125">
        <v>0</v>
      </c>
      <c r="AU125">
        <v>0</v>
      </c>
      <c r="AV125">
        <v>0</v>
      </c>
      <c r="AW125" s="113">
        <v>4112</v>
      </c>
      <c r="AX125">
        <v>0</v>
      </c>
      <c r="AY125" s="113">
        <v>4112</v>
      </c>
      <c r="AZ125">
        <v>0</v>
      </c>
      <c r="BA125">
        <v>0</v>
      </c>
      <c r="BB125">
        <v>0</v>
      </c>
      <c r="BC125">
        <v>0</v>
      </c>
      <c r="BD125">
        <v>0</v>
      </c>
      <c r="BE125">
        <v>0</v>
      </c>
      <c r="BF125" s="113">
        <v>-34840</v>
      </c>
      <c r="BG125">
        <v>0</v>
      </c>
      <c r="BH125">
        <v>0</v>
      </c>
      <c r="BI125">
        <v>0</v>
      </c>
      <c r="BJ125">
        <v>0</v>
      </c>
      <c r="BK125">
        <v>165.009</v>
      </c>
      <c r="BL125">
        <v>3945</v>
      </c>
      <c r="BM125" s="113">
        <v>6663</v>
      </c>
      <c r="BN125" s="113">
        <v>27263</v>
      </c>
      <c r="BO125" s="113">
        <v>1604987</v>
      </c>
      <c r="BP125">
        <v>285.293</v>
      </c>
      <c r="BQ125">
        <v>5170</v>
      </c>
      <c r="BR125" s="113">
        <v>1386654</v>
      </c>
      <c r="BS125">
        <v>5313</v>
      </c>
      <c r="BT125" s="113">
        <v>129209</v>
      </c>
      <c r="BU125">
        <v>0</v>
      </c>
      <c r="BV125" s="113">
        <v>34840</v>
      </c>
      <c r="BW125">
        <v>4625.0302734</v>
      </c>
      <c r="BX125">
        <v>4887.3251953</v>
      </c>
      <c r="BY125">
        <v>4887.3251953</v>
      </c>
      <c r="BZ125">
        <v>5931.625</v>
      </c>
      <c r="CA125">
        <v>0.0520361328</v>
      </c>
      <c r="CB125">
        <v>0.0413155273</v>
      </c>
      <c r="CC125">
        <v>12.539</v>
      </c>
      <c r="CD125">
        <v>0</v>
      </c>
      <c r="CE125">
        <v>0</v>
      </c>
      <c r="CF125">
        <v>804168.19613</v>
      </c>
      <c r="CG125">
        <v>49366.542225</v>
      </c>
      <c r="CH125">
        <v>0</v>
      </c>
      <c r="CI125">
        <v>0</v>
      </c>
      <c r="CJ125">
        <v>200726.19</v>
      </c>
      <c r="CK125">
        <v>0</v>
      </c>
      <c r="CL125">
        <v>0</v>
      </c>
      <c r="CM125">
        <v>20479.528475</v>
      </c>
      <c r="CN125">
        <v>74376.645875</v>
      </c>
      <c r="CO125">
        <v>0</v>
      </c>
      <c r="CP125">
        <v>0</v>
      </c>
      <c r="CQ125">
        <v>0</v>
      </c>
      <c r="CR125" s="113">
        <v>1151918</v>
      </c>
      <c r="CS125">
        <v>0.9731658002</v>
      </c>
      <c r="CT125">
        <v>1118281</v>
      </c>
      <c r="CU125">
        <v>241.789</v>
      </c>
      <c r="CV125" s="113">
        <v>75453</v>
      </c>
      <c r="CW125" s="113">
        <v>31917</v>
      </c>
      <c r="CX125" s="113">
        <v>107370</v>
      </c>
      <c r="CY125">
        <v>1259288.1027</v>
      </c>
      <c r="CZ125">
        <v>5229</v>
      </c>
      <c r="DA125">
        <v>829.278</v>
      </c>
      <c r="DB125">
        <v>5262</v>
      </c>
      <c r="DC125">
        <v>987.721</v>
      </c>
      <c r="DD125">
        <v>5199</v>
      </c>
      <c r="DE125">
        <v>2304.818</v>
      </c>
      <c r="DF125">
        <v>5092</v>
      </c>
      <c r="DG125">
        <v>1334.117</v>
      </c>
      <c r="DH125">
        <v>5111</v>
      </c>
      <c r="DI125">
        <v>591.372</v>
      </c>
      <c r="DJ125">
        <v>5121</v>
      </c>
      <c r="DK125">
        <v>332.793</v>
      </c>
      <c r="DL125">
        <v>5121</v>
      </c>
      <c r="DM125">
        <v>1346.994</v>
      </c>
      <c r="DN125">
        <v>5150</v>
      </c>
      <c r="DO125">
        <v>1417.459</v>
      </c>
      <c r="DP125">
        <v>5106</v>
      </c>
      <c r="DQ125">
        <v>668.851</v>
      </c>
      <c r="DR125">
        <v>0</v>
      </c>
      <c r="DS125">
        <v>4971</v>
      </c>
      <c r="DT125">
        <v>1515863</v>
      </c>
      <c r="DU125">
        <v>5313</v>
      </c>
      <c r="DV125" s="113">
        <v>1250049</v>
      </c>
      <c r="DW125" s="113">
        <v>29015</v>
      </c>
      <c r="DX125" s="113">
        <v>1279064</v>
      </c>
      <c r="DY125" s="113">
        <v>-27263</v>
      </c>
      <c r="DZ125" s="113">
        <v>1258464</v>
      </c>
      <c r="EA125" s="113">
        <v>1369251</v>
      </c>
      <c r="EB125" s="113">
        <v>106546</v>
      </c>
      <c r="EC125">
        <v>0</v>
      </c>
      <c r="ED125" s="113">
        <v>106546</v>
      </c>
      <c r="EE125">
        <v>0</v>
      </c>
      <c r="EF125">
        <v>1258464</v>
      </c>
      <c r="EG125">
        <v>5205</v>
      </c>
      <c r="EH125">
        <v>71706</v>
      </c>
      <c r="EI125" s="113">
        <v>1330994</v>
      </c>
      <c r="EJ125" s="113">
        <v>1369946</v>
      </c>
    </row>
    <row r="126" spans="1:140" ht="12.75">
      <c r="A126">
        <v>101852</v>
      </c>
      <c r="B126" t="s">
        <v>719</v>
      </c>
      <c r="C126" t="s">
        <v>339</v>
      </c>
      <c r="D126">
        <v>4</v>
      </c>
      <c r="E126">
        <v>1</v>
      </c>
      <c r="F126">
        <v>59.129</v>
      </c>
      <c r="G126">
        <v>0</v>
      </c>
      <c r="H126">
        <v>0</v>
      </c>
      <c r="I126">
        <v>0.038</v>
      </c>
      <c r="J126">
        <v>0</v>
      </c>
      <c r="K126">
        <v>0</v>
      </c>
      <c r="L126">
        <v>0</v>
      </c>
      <c r="M126">
        <v>0</v>
      </c>
      <c r="N126">
        <v>0</v>
      </c>
      <c r="O126">
        <v>0</v>
      </c>
      <c r="P126">
        <v>0</v>
      </c>
      <c r="Q126">
        <v>3.494</v>
      </c>
      <c r="R126">
        <v>4.539</v>
      </c>
      <c r="S126">
        <v>0</v>
      </c>
      <c r="T126">
        <v>72.3</v>
      </c>
      <c r="U126">
        <v>0</v>
      </c>
      <c r="V126">
        <v>0</v>
      </c>
      <c r="W126">
        <v>0</v>
      </c>
      <c r="X126">
        <v>0</v>
      </c>
      <c r="Y126">
        <v>0</v>
      </c>
      <c r="Z126">
        <v>0</v>
      </c>
      <c r="AA126">
        <v>0</v>
      </c>
      <c r="AB126">
        <v>0</v>
      </c>
      <c r="AC126">
        <v>0</v>
      </c>
      <c r="AD126">
        <v>0</v>
      </c>
      <c r="AE126">
        <v>0</v>
      </c>
      <c r="AF126">
        <v>2.561</v>
      </c>
      <c r="AG126">
        <v>2.561</v>
      </c>
      <c r="AH126">
        <v>0</v>
      </c>
      <c r="AI126">
        <v>59.129</v>
      </c>
      <c r="AJ126">
        <v>59.129</v>
      </c>
      <c r="AK126">
        <v>2.561</v>
      </c>
      <c r="AL126">
        <v>0.038</v>
      </c>
      <c r="AM126">
        <v>55.597</v>
      </c>
      <c r="AN126">
        <v>31.588</v>
      </c>
      <c r="AO126">
        <v>1</v>
      </c>
      <c r="AP126">
        <v>2</v>
      </c>
      <c r="AQ126">
        <v>9</v>
      </c>
      <c r="AR126">
        <v>0</v>
      </c>
      <c r="AS126" s="113">
        <v>8687</v>
      </c>
      <c r="AT126">
        <v>0</v>
      </c>
      <c r="AU126">
        <v>0</v>
      </c>
      <c r="AV126">
        <v>0</v>
      </c>
      <c r="AW126" s="113">
        <v>1740</v>
      </c>
      <c r="AX126">
        <v>0</v>
      </c>
      <c r="AY126" s="113">
        <v>1740</v>
      </c>
      <c r="AZ126">
        <v>0</v>
      </c>
      <c r="BA126">
        <v>0</v>
      </c>
      <c r="BB126">
        <v>0</v>
      </c>
      <c r="BC126">
        <v>0</v>
      </c>
      <c r="BD126">
        <v>0</v>
      </c>
      <c r="BE126">
        <v>0</v>
      </c>
      <c r="BF126" s="113">
        <v>-12077</v>
      </c>
      <c r="BG126">
        <v>0</v>
      </c>
      <c r="BH126">
        <v>0</v>
      </c>
      <c r="BI126">
        <v>0</v>
      </c>
      <c r="BJ126">
        <v>0</v>
      </c>
      <c r="BK126">
        <v>67.273</v>
      </c>
      <c r="BL126">
        <v>3945</v>
      </c>
      <c r="BM126" s="113">
        <v>1944</v>
      </c>
      <c r="BN126">
        <v>0</v>
      </c>
      <c r="BO126" s="113">
        <v>562232</v>
      </c>
      <c r="BP126">
        <v>101.133</v>
      </c>
      <c r="BQ126">
        <v>5097</v>
      </c>
      <c r="BR126" s="113">
        <v>493443</v>
      </c>
      <c r="BS126">
        <v>5236</v>
      </c>
      <c r="BT126" s="113">
        <v>36112</v>
      </c>
      <c r="BU126">
        <v>0</v>
      </c>
      <c r="BV126" s="113">
        <v>12077</v>
      </c>
      <c r="BW126">
        <v>4625.0302734</v>
      </c>
      <c r="BX126">
        <v>4887.3251953</v>
      </c>
      <c r="BY126">
        <v>4887.3251953</v>
      </c>
      <c r="BZ126">
        <v>5931.625</v>
      </c>
      <c r="CA126">
        <v>0.0520361328</v>
      </c>
      <c r="CB126">
        <v>0.0413155273</v>
      </c>
      <c r="CC126">
        <v>0.19</v>
      </c>
      <c r="CD126">
        <v>0</v>
      </c>
      <c r="CE126">
        <v>0</v>
      </c>
      <c r="CF126">
        <v>329780.55513</v>
      </c>
      <c r="CG126">
        <v>29616.010463</v>
      </c>
      <c r="CH126">
        <v>27979</v>
      </c>
      <c r="CI126">
        <v>0</v>
      </c>
      <c r="CJ126">
        <v>85771.2975</v>
      </c>
      <c r="CK126">
        <v>0</v>
      </c>
      <c r="CL126">
        <v>0</v>
      </c>
      <c r="CM126">
        <v>1519.0891625</v>
      </c>
      <c r="CN126">
        <v>1127.00875</v>
      </c>
      <c r="CO126">
        <v>0</v>
      </c>
      <c r="CP126">
        <v>0</v>
      </c>
      <c r="CQ126">
        <v>0</v>
      </c>
      <c r="CR126" s="113">
        <v>484480</v>
      </c>
      <c r="CS126">
        <v>0.9731658002</v>
      </c>
      <c r="CT126">
        <v>463025</v>
      </c>
      <c r="CU126">
        <v>100.113</v>
      </c>
      <c r="CV126" s="113">
        <v>31241</v>
      </c>
      <c r="CW126" s="113">
        <v>13215</v>
      </c>
      <c r="CX126" s="113">
        <v>44456</v>
      </c>
      <c r="CY126">
        <v>528935.961</v>
      </c>
      <c r="CZ126">
        <v>5229</v>
      </c>
      <c r="DA126">
        <v>829.278</v>
      </c>
      <c r="DB126">
        <v>5262</v>
      </c>
      <c r="DC126">
        <v>987.721</v>
      </c>
      <c r="DD126">
        <v>5199</v>
      </c>
      <c r="DE126">
        <v>2304.818</v>
      </c>
      <c r="DF126">
        <v>5092</v>
      </c>
      <c r="DG126">
        <v>1334.117</v>
      </c>
      <c r="DH126">
        <v>5111</v>
      </c>
      <c r="DI126">
        <v>591.372</v>
      </c>
      <c r="DJ126">
        <v>5121</v>
      </c>
      <c r="DK126">
        <v>332.793</v>
      </c>
      <c r="DL126">
        <v>5121</v>
      </c>
      <c r="DM126">
        <v>1346.994</v>
      </c>
      <c r="DN126">
        <v>5150</v>
      </c>
      <c r="DO126">
        <v>1417.459</v>
      </c>
      <c r="DP126">
        <v>5106</v>
      </c>
      <c r="DQ126">
        <v>668.851</v>
      </c>
      <c r="DR126">
        <v>0</v>
      </c>
      <c r="DS126">
        <v>4971</v>
      </c>
      <c r="DT126">
        <v>529555</v>
      </c>
      <c r="DU126">
        <v>5236</v>
      </c>
      <c r="DV126" s="113">
        <v>510276</v>
      </c>
      <c r="DW126" s="113">
        <v>12014</v>
      </c>
      <c r="DX126" s="113">
        <v>522290</v>
      </c>
      <c r="DY126">
        <v>0</v>
      </c>
      <c r="DZ126" s="113">
        <v>524234</v>
      </c>
      <c r="EA126" s="113">
        <v>559231</v>
      </c>
      <c r="EB126" s="113">
        <v>39754</v>
      </c>
      <c r="EC126">
        <v>0</v>
      </c>
      <c r="ED126" s="113">
        <v>39754</v>
      </c>
      <c r="EE126">
        <v>0</v>
      </c>
      <c r="EF126">
        <v>524234</v>
      </c>
      <c r="EG126">
        <v>5236</v>
      </c>
      <c r="EH126">
        <v>27677</v>
      </c>
      <c r="EI126" s="113">
        <v>556613</v>
      </c>
      <c r="EJ126" s="113">
        <v>570430</v>
      </c>
    </row>
    <row r="127" spans="1:140" ht="12.75">
      <c r="A127">
        <v>101853</v>
      </c>
      <c r="B127" t="s">
        <v>719</v>
      </c>
      <c r="C127" t="s">
        <v>340</v>
      </c>
      <c r="D127">
        <v>4</v>
      </c>
      <c r="E127">
        <v>1</v>
      </c>
      <c r="F127">
        <v>1057.202</v>
      </c>
      <c r="G127">
        <v>0</v>
      </c>
      <c r="H127">
        <v>0</v>
      </c>
      <c r="I127">
        <v>2.638</v>
      </c>
      <c r="J127">
        <v>5.72</v>
      </c>
      <c r="K127">
        <v>0.124</v>
      </c>
      <c r="L127">
        <v>0</v>
      </c>
      <c r="M127">
        <v>0</v>
      </c>
      <c r="N127">
        <v>0</v>
      </c>
      <c r="O127">
        <v>0</v>
      </c>
      <c r="P127">
        <v>0</v>
      </c>
      <c r="Q127">
        <v>0</v>
      </c>
      <c r="R127">
        <v>3.831</v>
      </c>
      <c r="S127">
        <v>0</v>
      </c>
      <c r="T127">
        <v>1561</v>
      </c>
      <c r="U127">
        <v>0</v>
      </c>
      <c r="V127">
        <v>0</v>
      </c>
      <c r="W127">
        <v>0</v>
      </c>
      <c r="X127">
        <v>0</v>
      </c>
      <c r="Y127">
        <v>0</v>
      </c>
      <c r="Z127">
        <v>0</v>
      </c>
      <c r="AA127">
        <v>0</v>
      </c>
      <c r="AB127">
        <v>0</v>
      </c>
      <c r="AC127">
        <v>0</v>
      </c>
      <c r="AD127">
        <v>0</v>
      </c>
      <c r="AE127">
        <v>0</v>
      </c>
      <c r="AF127">
        <v>561.649</v>
      </c>
      <c r="AG127">
        <v>573.682</v>
      </c>
      <c r="AH127">
        <v>0</v>
      </c>
      <c r="AI127">
        <v>1057.202</v>
      </c>
      <c r="AJ127">
        <v>1057.202</v>
      </c>
      <c r="AK127">
        <v>561.649</v>
      </c>
      <c r="AL127">
        <v>8.482</v>
      </c>
      <c r="AM127">
        <v>1048.72</v>
      </c>
      <c r="AN127">
        <v>0</v>
      </c>
      <c r="AO127">
        <v>31</v>
      </c>
      <c r="AP127">
        <v>0</v>
      </c>
      <c r="AQ127">
        <v>73</v>
      </c>
      <c r="AR127" s="113">
        <v>20591</v>
      </c>
      <c r="AS127">
        <v>0</v>
      </c>
      <c r="AT127">
        <v>0</v>
      </c>
      <c r="AU127">
        <v>0</v>
      </c>
      <c r="AV127">
        <v>0</v>
      </c>
      <c r="AW127" s="113">
        <v>31113</v>
      </c>
      <c r="AX127">
        <v>0</v>
      </c>
      <c r="AY127" s="113">
        <v>31113</v>
      </c>
      <c r="AZ127">
        <v>0</v>
      </c>
      <c r="BA127">
        <v>0</v>
      </c>
      <c r="BB127">
        <v>0</v>
      </c>
      <c r="BC127">
        <v>0</v>
      </c>
      <c r="BD127">
        <v>0</v>
      </c>
      <c r="BE127">
        <v>0</v>
      </c>
      <c r="BF127" s="113">
        <v>-189643</v>
      </c>
      <c r="BG127">
        <v>0</v>
      </c>
      <c r="BH127">
        <v>0</v>
      </c>
      <c r="BI127">
        <v>0</v>
      </c>
      <c r="BJ127">
        <v>0</v>
      </c>
      <c r="BK127">
        <v>901.859</v>
      </c>
      <c r="BL127">
        <v>3945</v>
      </c>
      <c r="BM127" s="113">
        <v>32243</v>
      </c>
      <c r="BN127">
        <v>0</v>
      </c>
      <c r="BO127" s="113">
        <v>8726568</v>
      </c>
      <c r="BP127">
        <v>1579.732</v>
      </c>
      <c r="BQ127">
        <v>5068</v>
      </c>
      <c r="BR127" s="113">
        <v>7508307</v>
      </c>
      <c r="BS127">
        <v>5208</v>
      </c>
      <c r="BT127" s="113">
        <v>719586</v>
      </c>
      <c r="BU127">
        <v>0</v>
      </c>
      <c r="BV127" s="113">
        <v>189643</v>
      </c>
      <c r="BW127">
        <v>4625.0302734</v>
      </c>
      <c r="BX127">
        <v>4887.3251953</v>
      </c>
      <c r="BY127">
        <v>4887.3251953</v>
      </c>
      <c r="BZ127">
        <v>5931.625</v>
      </c>
      <c r="CA127">
        <v>0.0520361328</v>
      </c>
      <c r="CB127">
        <v>0.0413155273</v>
      </c>
      <c r="CC127">
        <v>30.722</v>
      </c>
      <c r="CD127">
        <v>0</v>
      </c>
      <c r="CE127">
        <v>0</v>
      </c>
      <c r="CF127">
        <v>6220613.77</v>
      </c>
      <c r="CG127">
        <v>24996.460913</v>
      </c>
      <c r="CH127">
        <v>0</v>
      </c>
      <c r="CI127">
        <v>0</v>
      </c>
      <c r="CJ127">
        <v>1851853.325</v>
      </c>
      <c r="CK127">
        <v>0</v>
      </c>
      <c r="CL127">
        <v>0</v>
      </c>
      <c r="CM127">
        <v>333149.12496</v>
      </c>
      <c r="CN127">
        <v>182231.38325</v>
      </c>
      <c r="CO127">
        <v>0</v>
      </c>
      <c r="CP127">
        <v>0</v>
      </c>
      <c r="CQ127">
        <v>0</v>
      </c>
      <c r="CR127" s="113">
        <v>8612844</v>
      </c>
      <c r="CS127">
        <v>0.9731658002</v>
      </c>
      <c r="CT127">
        <v>8381725</v>
      </c>
      <c r="CU127">
        <v>1812.253</v>
      </c>
      <c r="CV127" s="113">
        <v>565533</v>
      </c>
      <c r="CW127" s="113">
        <v>239223</v>
      </c>
      <c r="CX127" s="113">
        <v>804756</v>
      </c>
      <c r="CY127">
        <v>9417600.0641</v>
      </c>
      <c r="CZ127">
        <v>5229</v>
      </c>
      <c r="DA127">
        <v>829.278</v>
      </c>
      <c r="DB127">
        <v>5262</v>
      </c>
      <c r="DC127">
        <v>987.721</v>
      </c>
      <c r="DD127">
        <v>5199</v>
      </c>
      <c r="DE127">
        <v>2304.818</v>
      </c>
      <c r="DF127">
        <v>5092</v>
      </c>
      <c r="DG127">
        <v>1334.117</v>
      </c>
      <c r="DH127">
        <v>5111</v>
      </c>
      <c r="DI127">
        <v>591.372</v>
      </c>
      <c r="DJ127">
        <v>5121</v>
      </c>
      <c r="DK127">
        <v>332.793</v>
      </c>
      <c r="DL127">
        <v>5121</v>
      </c>
      <c r="DM127">
        <v>1346.994</v>
      </c>
      <c r="DN127">
        <v>5150</v>
      </c>
      <c r="DO127">
        <v>1417.459</v>
      </c>
      <c r="DP127">
        <v>5106</v>
      </c>
      <c r="DQ127">
        <v>668.851</v>
      </c>
      <c r="DR127">
        <v>0</v>
      </c>
      <c r="DS127">
        <v>4971</v>
      </c>
      <c r="DT127">
        <v>8227893</v>
      </c>
      <c r="DU127">
        <v>5208</v>
      </c>
      <c r="DV127" s="113">
        <v>9184498</v>
      </c>
      <c r="DW127" s="113">
        <v>217470</v>
      </c>
      <c r="DX127" s="113">
        <v>9401968</v>
      </c>
      <c r="DY127">
        <v>0</v>
      </c>
      <c r="DZ127" s="113">
        <v>9454802</v>
      </c>
      <c r="EA127" s="113">
        <v>10072502</v>
      </c>
      <c r="EB127" s="113">
        <v>841958</v>
      </c>
      <c r="EC127">
        <v>0</v>
      </c>
      <c r="ED127" s="113">
        <v>841958</v>
      </c>
      <c r="EE127">
        <v>0</v>
      </c>
      <c r="EF127">
        <v>9454802</v>
      </c>
      <c r="EG127">
        <v>5217</v>
      </c>
      <c r="EH127">
        <v>652315</v>
      </c>
      <c r="EI127" s="113">
        <v>10069915</v>
      </c>
      <c r="EJ127" s="113">
        <v>10290672</v>
      </c>
    </row>
    <row r="128" spans="1:140" ht="12.75">
      <c r="A128">
        <v>101854</v>
      </c>
      <c r="B128" t="s">
        <v>719</v>
      </c>
      <c r="C128" t="s">
        <v>42</v>
      </c>
      <c r="D128">
        <v>4</v>
      </c>
      <c r="E128">
        <v>1</v>
      </c>
      <c r="F128">
        <v>163.681</v>
      </c>
      <c r="G128">
        <v>0</v>
      </c>
      <c r="H128">
        <v>0</v>
      </c>
      <c r="I128">
        <v>0</v>
      </c>
      <c r="J128">
        <v>0</v>
      </c>
      <c r="K128">
        <v>0</v>
      </c>
      <c r="L128">
        <v>0</v>
      </c>
      <c r="M128">
        <v>0</v>
      </c>
      <c r="N128">
        <v>0</v>
      </c>
      <c r="O128">
        <v>0</v>
      </c>
      <c r="P128">
        <v>0</v>
      </c>
      <c r="Q128">
        <v>9.065</v>
      </c>
      <c r="R128">
        <v>11.781</v>
      </c>
      <c r="S128">
        <v>0</v>
      </c>
      <c r="T128">
        <v>207.5</v>
      </c>
      <c r="U128">
        <v>1.865</v>
      </c>
      <c r="V128">
        <v>0</v>
      </c>
      <c r="W128">
        <v>0</v>
      </c>
      <c r="X128">
        <v>0</v>
      </c>
      <c r="Y128">
        <v>0</v>
      </c>
      <c r="Z128">
        <v>0</v>
      </c>
      <c r="AA128">
        <v>0</v>
      </c>
      <c r="AB128">
        <v>0</v>
      </c>
      <c r="AC128">
        <v>0</v>
      </c>
      <c r="AD128">
        <v>0</v>
      </c>
      <c r="AE128">
        <v>0</v>
      </c>
      <c r="AF128">
        <v>0</v>
      </c>
      <c r="AG128">
        <v>0</v>
      </c>
      <c r="AH128">
        <v>0</v>
      </c>
      <c r="AI128">
        <v>163.681</v>
      </c>
      <c r="AJ128">
        <v>163.681</v>
      </c>
      <c r="AK128">
        <v>0</v>
      </c>
      <c r="AL128">
        <v>0</v>
      </c>
      <c r="AM128">
        <v>154.616</v>
      </c>
      <c r="AN128">
        <v>163.677</v>
      </c>
      <c r="AO128">
        <v>5</v>
      </c>
      <c r="AP128">
        <v>1</v>
      </c>
      <c r="AQ128">
        <v>15</v>
      </c>
      <c r="AR128">
        <v>0</v>
      </c>
      <c r="AS128" s="113">
        <v>45011</v>
      </c>
      <c r="AT128">
        <v>0</v>
      </c>
      <c r="AU128">
        <v>0</v>
      </c>
      <c r="AV128">
        <v>0</v>
      </c>
      <c r="AW128" s="113">
        <v>4817</v>
      </c>
      <c r="AX128">
        <v>0</v>
      </c>
      <c r="AY128" s="113">
        <v>4817</v>
      </c>
      <c r="AZ128">
        <v>0</v>
      </c>
      <c r="BA128">
        <v>0</v>
      </c>
      <c r="BB128">
        <v>0</v>
      </c>
      <c r="BC128">
        <v>0</v>
      </c>
      <c r="BD128">
        <v>0</v>
      </c>
      <c r="BE128">
        <v>0</v>
      </c>
      <c r="BF128" s="113">
        <v>-45504</v>
      </c>
      <c r="BG128">
        <v>0</v>
      </c>
      <c r="BH128">
        <v>0</v>
      </c>
      <c r="BI128">
        <v>0</v>
      </c>
      <c r="BJ128">
        <v>0.339</v>
      </c>
      <c r="BK128">
        <v>225.702</v>
      </c>
      <c r="BL128">
        <v>3945</v>
      </c>
      <c r="BM128" s="113">
        <v>7453</v>
      </c>
      <c r="BN128">
        <v>0</v>
      </c>
      <c r="BO128" s="113">
        <v>2137122</v>
      </c>
      <c r="BP128">
        <v>376.674</v>
      </c>
      <c r="BQ128">
        <v>5218</v>
      </c>
      <c r="BR128" s="113">
        <v>1851838</v>
      </c>
      <c r="BS128">
        <v>5358</v>
      </c>
      <c r="BT128" s="113">
        <v>166301</v>
      </c>
      <c r="BU128">
        <v>0</v>
      </c>
      <c r="BV128" s="113">
        <v>45504</v>
      </c>
      <c r="BW128">
        <v>4625.0302734</v>
      </c>
      <c r="BX128">
        <v>4887.3251953</v>
      </c>
      <c r="BY128">
        <v>4887.3251953</v>
      </c>
      <c r="BZ128">
        <v>5931.625</v>
      </c>
      <c r="CA128">
        <v>0.0520361328</v>
      </c>
      <c r="CB128">
        <v>0.0413155273</v>
      </c>
      <c r="CC128">
        <v>0</v>
      </c>
      <c r="CD128">
        <v>0</v>
      </c>
      <c r="CE128">
        <v>0</v>
      </c>
      <c r="CF128">
        <v>917124.131</v>
      </c>
      <c r="CG128">
        <v>76868.521538</v>
      </c>
      <c r="CH128">
        <v>72607</v>
      </c>
      <c r="CI128">
        <v>0</v>
      </c>
      <c r="CJ128">
        <v>246162.4375</v>
      </c>
      <c r="CK128">
        <v>26660.578306</v>
      </c>
      <c r="CL128">
        <v>0</v>
      </c>
      <c r="CM128">
        <v>0</v>
      </c>
      <c r="CN128">
        <v>0</v>
      </c>
      <c r="CO128">
        <v>0</v>
      </c>
      <c r="CP128">
        <v>0</v>
      </c>
      <c r="CQ128">
        <v>0</v>
      </c>
      <c r="CR128" s="113">
        <v>1384434</v>
      </c>
      <c r="CS128">
        <v>0.9731658002</v>
      </c>
      <c r="CT128">
        <v>1303480</v>
      </c>
      <c r="CU128">
        <v>281.832</v>
      </c>
      <c r="CV128" s="113">
        <v>87949</v>
      </c>
      <c r="CW128" s="113">
        <v>37203</v>
      </c>
      <c r="CX128" s="113">
        <v>125152</v>
      </c>
      <c r="CY128">
        <v>1509585.6683</v>
      </c>
      <c r="CZ128">
        <v>5229</v>
      </c>
      <c r="DA128">
        <v>829.278</v>
      </c>
      <c r="DB128">
        <v>5262</v>
      </c>
      <c r="DC128">
        <v>987.721</v>
      </c>
      <c r="DD128">
        <v>5199</v>
      </c>
      <c r="DE128">
        <v>2304.818</v>
      </c>
      <c r="DF128">
        <v>5092</v>
      </c>
      <c r="DG128">
        <v>1334.117</v>
      </c>
      <c r="DH128">
        <v>5111</v>
      </c>
      <c r="DI128">
        <v>591.372</v>
      </c>
      <c r="DJ128">
        <v>5121</v>
      </c>
      <c r="DK128">
        <v>332.793</v>
      </c>
      <c r="DL128">
        <v>5121</v>
      </c>
      <c r="DM128">
        <v>1346.994</v>
      </c>
      <c r="DN128">
        <v>5150</v>
      </c>
      <c r="DO128">
        <v>1417.459</v>
      </c>
      <c r="DP128">
        <v>5106</v>
      </c>
      <c r="DQ128">
        <v>668.851</v>
      </c>
      <c r="DR128">
        <v>0</v>
      </c>
      <c r="DS128">
        <v>4971</v>
      </c>
      <c r="DT128">
        <v>2018139</v>
      </c>
      <c r="DU128">
        <v>5358</v>
      </c>
      <c r="DV128" s="113">
        <v>1470599</v>
      </c>
      <c r="DW128" s="113">
        <v>33820</v>
      </c>
      <c r="DX128" s="113">
        <v>1504419</v>
      </c>
      <c r="DY128">
        <v>0</v>
      </c>
      <c r="DZ128" s="113">
        <v>1511872</v>
      </c>
      <c r="EA128" s="113">
        <v>1608697</v>
      </c>
      <c r="EB128" s="113">
        <v>127438</v>
      </c>
      <c r="EC128">
        <v>0</v>
      </c>
      <c r="ED128" s="113">
        <v>127438</v>
      </c>
      <c r="EE128">
        <v>0</v>
      </c>
      <c r="EF128">
        <v>1511872</v>
      </c>
      <c r="EG128">
        <v>5364</v>
      </c>
      <c r="EH128">
        <v>81934</v>
      </c>
      <c r="EI128" s="113">
        <v>1591520</v>
      </c>
      <c r="EJ128" s="113">
        <v>1641841</v>
      </c>
    </row>
    <row r="129" spans="1:140" ht="12.75">
      <c r="A129">
        <v>101855</v>
      </c>
      <c r="B129" t="s">
        <v>719</v>
      </c>
      <c r="C129" t="s">
        <v>171</v>
      </c>
      <c r="D129">
        <v>4</v>
      </c>
      <c r="E129">
        <v>1</v>
      </c>
      <c r="F129">
        <v>179.653</v>
      </c>
      <c r="G129">
        <v>0</v>
      </c>
      <c r="H129">
        <v>0</v>
      </c>
      <c r="I129">
        <v>0.276</v>
      </c>
      <c r="J129">
        <v>2.749</v>
      </c>
      <c r="K129">
        <v>0</v>
      </c>
      <c r="L129">
        <v>0</v>
      </c>
      <c r="M129">
        <v>0</v>
      </c>
      <c r="N129">
        <v>0</v>
      </c>
      <c r="O129">
        <v>0</v>
      </c>
      <c r="P129">
        <v>0</v>
      </c>
      <c r="Q129">
        <v>0</v>
      </c>
      <c r="R129">
        <v>0.827</v>
      </c>
      <c r="S129">
        <v>0</v>
      </c>
      <c r="T129">
        <v>155.8</v>
      </c>
      <c r="U129">
        <v>0</v>
      </c>
      <c r="V129">
        <v>0</v>
      </c>
      <c r="W129">
        <v>0</v>
      </c>
      <c r="X129">
        <v>0</v>
      </c>
      <c r="Y129">
        <v>0</v>
      </c>
      <c r="Z129">
        <v>0</v>
      </c>
      <c r="AA129">
        <v>0</v>
      </c>
      <c r="AB129">
        <v>0</v>
      </c>
      <c r="AC129">
        <v>0</v>
      </c>
      <c r="AD129">
        <v>0</v>
      </c>
      <c r="AE129">
        <v>0</v>
      </c>
      <c r="AF129">
        <v>0</v>
      </c>
      <c r="AG129">
        <v>0</v>
      </c>
      <c r="AH129">
        <v>0</v>
      </c>
      <c r="AI129">
        <v>179.653</v>
      </c>
      <c r="AJ129">
        <v>179.653</v>
      </c>
      <c r="AK129">
        <v>0</v>
      </c>
      <c r="AL129">
        <v>3.025</v>
      </c>
      <c r="AM129">
        <v>176.628</v>
      </c>
      <c r="AN129">
        <v>0</v>
      </c>
      <c r="AO129">
        <v>0</v>
      </c>
      <c r="AP129">
        <v>0</v>
      </c>
      <c r="AQ129">
        <v>0</v>
      </c>
      <c r="AR129">
        <v>0</v>
      </c>
      <c r="AS129">
        <v>0</v>
      </c>
      <c r="AT129">
        <v>0</v>
      </c>
      <c r="AU129">
        <v>0</v>
      </c>
      <c r="AV129">
        <v>0</v>
      </c>
      <c r="AW129" s="113">
        <v>5287</v>
      </c>
      <c r="AX129">
        <v>0</v>
      </c>
      <c r="AY129" s="113">
        <v>5287</v>
      </c>
      <c r="AZ129">
        <v>0</v>
      </c>
      <c r="BA129">
        <v>0</v>
      </c>
      <c r="BB129">
        <v>0</v>
      </c>
      <c r="BC129">
        <v>0</v>
      </c>
      <c r="BD129">
        <v>0</v>
      </c>
      <c r="BE129">
        <v>0</v>
      </c>
      <c r="BF129" s="113">
        <v>-28074</v>
      </c>
      <c r="BG129">
        <v>0</v>
      </c>
      <c r="BH129">
        <v>0</v>
      </c>
      <c r="BI129">
        <v>0</v>
      </c>
      <c r="BJ129">
        <v>0</v>
      </c>
      <c r="BK129">
        <v>155.787</v>
      </c>
      <c r="BL129">
        <v>3945</v>
      </c>
      <c r="BM129" s="113">
        <v>5112</v>
      </c>
      <c r="BN129" s="113">
        <v>11565</v>
      </c>
      <c r="BO129" s="113">
        <v>1310990</v>
      </c>
      <c r="BP129">
        <v>235.722</v>
      </c>
      <c r="BQ129">
        <v>5111</v>
      </c>
      <c r="BR129" s="113">
        <v>1131929</v>
      </c>
      <c r="BS129">
        <v>5253</v>
      </c>
      <c r="BT129" s="113">
        <v>106245</v>
      </c>
      <c r="BU129">
        <v>0</v>
      </c>
      <c r="BV129" s="113">
        <v>28074</v>
      </c>
      <c r="BW129">
        <v>4625.0302734</v>
      </c>
      <c r="BX129">
        <v>4887.3251953</v>
      </c>
      <c r="BY129">
        <v>4887.3251953</v>
      </c>
      <c r="BZ129">
        <v>5931.625</v>
      </c>
      <c r="CA129">
        <v>0.0520361328</v>
      </c>
      <c r="CB129">
        <v>0.0413155273</v>
      </c>
      <c r="CC129">
        <v>9.627</v>
      </c>
      <c r="CD129">
        <v>0</v>
      </c>
      <c r="CE129">
        <v>0</v>
      </c>
      <c r="CF129">
        <v>1047691.0605</v>
      </c>
      <c r="CG129">
        <v>5395.9992625</v>
      </c>
      <c r="CH129">
        <v>0</v>
      </c>
      <c r="CI129">
        <v>0</v>
      </c>
      <c r="CJ129">
        <v>184829.435</v>
      </c>
      <c r="CK129">
        <v>0</v>
      </c>
      <c r="CL129">
        <v>0</v>
      </c>
      <c r="CM129">
        <v>0</v>
      </c>
      <c r="CN129">
        <v>57103.753875</v>
      </c>
      <c r="CO129">
        <v>0</v>
      </c>
      <c r="CP129">
        <v>0</v>
      </c>
      <c r="CQ129">
        <v>0</v>
      </c>
      <c r="CR129" s="113">
        <v>1295020</v>
      </c>
      <c r="CS129">
        <v>0.9731658002</v>
      </c>
      <c r="CT129">
        <v>1260269</v>
      </c>
      <c r="CU129">
        <v>272.489</v>
      </c>
      <c r="CV129" s="113">
        <v>85033</v>
      </c>
      <c r="CW129" s="113">
        <v>35969</v>
      </c>
      <c r="CX129" s="113">
        <v>121002</v>
      </c>
      <c r="CY129">
        <v>1416022.2486</v>
      </c>
      <c r="CZ129">
        <v>5229</v>
      </c>
      <c r="DA129">
        <v>829.278</v>
      </c>
      <c r="DB129">
        <v>5262</v>
      </c>
      <c r="DC129">
        <v>987.721</v>
      </c>
      <c r="DD129">
        <v>5199</v>
      </c>
      <c r="DE129">
        <v>2304.818</v>
      </c>
      <c r="DF129">
        <v>5092</v>
      </c>
      <c r="DG129">
        <v>1334.117</v>
      </c>
      <c r="DH129">
        <v>5111</v>
      </c>
      <c r="DI129">
        <v>591.372</v>
      </c>
      <c r="DJ129">
        <v>5121</v>
      </c>
      <c r="DK129">
        <v>332.793</v>
      </c>
      <c r="DL129">
        <v>5121</v>
      </c>
      <c r="DM129">
        <v>1346.994</v>
      </c>
      <c r="DN129">
        <v>5150</v>
      </c>
      <c r="DO129">
        <v>1417.459</v>
      </c>
      <c r="DP129">
        <v>5106</v>
      </c>
      <c r="DQ129">
        <v>668.851</v>
      </c>
      <c r="DR129">
        <v>0</v>
      </c>
      <c r="DS129">
        <v>4971</v>
      </c>
      <c r="DT129">
        <v>1238174</v>
      </c>
      <c r="DU129">
        <v>5253</v>
      </c>
      <c r="DV129" s="113">
        <v>1392691</v>
      </c>
      <c r="DW129" s="113">
        <v>32699</v>
      </c>
      <c r="DX129" s="113">
        <v>1425390</v>
      </c>
      <c r="DY129" s="113">
        <v>-11565</v>
      </c>
      <c r="DZ129" s="113">
        <v>1418937</v>
      </c>
      <c r="EA129" s="113">
        <v>1526756</v>
      </c>
      <c r="EB129" s="113">
        <v>123917</v>
      </c>
      <c r="EC129">
        <v>0</v>
      </c>
      <c r="ED129" s="113">
        <v>123917</v>
      </c>
      <c r="EE129">
        <v>0</v>
      </c>
      <c r="EF129">
        <v>1418937</v>
      </c>
      <c r="EG129">
        <v>5207</v>
      </c>
      <c r="EH129">
        <v>95843</v>
      </c>
      <c r="EI129" s="113">
        <v>1511865</v>
      </c>
      <c r="EJ129" s="113">
        <v>1545226</v>
      </c>
    </row>
    <row r="130" spans="1:140" ht="12.75">
      <c r="A130">
        <v>101856</v>
      </c>
      <c r="B130" t="s">
        <v>719</v>
      </c>
      <c r="C130" t="s">
        <v>341</v>
      </c>
      <c r="D130">
        <v>4</v>
      </c>
      <c r="E130">
        <v>1</v>
      </c>
      <c r="F130">
        <v>260.058</v>
      </c>
      <c r="G130">
        <v>0</v>
      </c>
      <c r="H130">
        <v>0</v>
      </c>
      <c r="I130">
        <v>0.212</v>
      </c>
      <c r="J130">
        <v>4.664</v>
      </c>
      <c r="K130">
        <v>0</v>
      </c>
      <c r="L130">
        <v>0</v>
      </c>
      <c r="M130">
        <v>0</v>
      </c>
      <c r="N130">
        <v>0</v>
      </c>
      <c r="O130">
        <v>0</v>
      </c>
      <c r="P130">
        <v>0</v>
      </c>
      <c r="Q130">
        <v>0</v>
      </c>
      <c r="R130">
        <v>0</v>
      </c>
      <c r="S130">
        <v>6</v>
      </c>
      <c r="T130">
        <v>279.5</v>
      </c>
      <c r="U130">
        <v>0</v>
      </c>
      <c r="V130">
        <v>0</v>
      </c>
      <c r="W130">
        <v>0</v>
      </c>
      <c r="X130">
        <v>0</v>
      </c>
      <c r="Y130">
        <v>0</v>
      </c>
      <c r="Z130">
        <v>0</v>
      </c>
      <c r="AA130">
        <v>0</v>
      </c>
      <c r="AB130">
        <v>0</v>
      </c>
      <c r="AC130">
        <v>0</v>
      </c>
      <c r="AD130">
        <v>0</v>
      </c>
      <c r="AE130">
        <v>0</v>
      </c>
      <c r="AF130">
        <v>200.586</v>
      </c>
      <c r="AG130">
        <v>200.586</v>
      </c>
      <c r="AH130">
        <v>0</v>
      </c>
      <c r="AI130">
        <v>260.058</v>
      </c>
      <c r="AJ130">
        <v>260.058</v>
      </c>
      <c r="AK130">
        <v>200.586</v>
      </c>
      <c r="AL130">
        <v>4.876</v>
      </c>
      <c r="AM130">
        <v>255.182</v>
      </c>
      <c r="AN130">
        <v>0</v>
      </c>
      <c r="AO130">
        <v>17</v>
      </c>
      <c r="AP130">
        <v>0</v>
      </c>
      <c r="AQ130">
        <v>15</v>
      </c>
      <c r="AR130">
        <v>0</v>
      </c>
      <c r="AS130">
        <v>0</v>
      </c>
      <c r="AT130">
        <v>0</v>
      </c>
      <c r="AU130">
        <v>0</v>
      </c>
      <c r="AV130">
        <v>0</v>
      </c>
      <c r="AW130" s="113">
        <v>7654</v>
      </c>
      <c r="AX130">
        <v>0</v>
      </c>
      <c r="AY130" s="113">
        <v>7654</v>
      </c>
      <c r="AZ130">
        <v>0</v>
      </c>
      <c r="BA130">
        <v>0</v>
      </c>
      <c r="BB130">
        <v>0</v>
      </c>
      <c r="BC130">
        <v>0</v>
      </c>
      <c r="BD130">
        <v>0</v>
      </c>
      <c r="BE130">
        <v>0</v>
      </c>
      <c r="BF130" s="113">
        <v>-49987</v>
      </c>
      <c r="BG130">
        <v>0</v>
      </c>
      <c r="BH130">
        <v>0</v>
      </c>
      <c r="BI130">
        <v>0</v>
      </c>
      <c r="BJ130">
        <v>0</v>
      </c>
      <c r="BK130">
        <v>250.453</v>
      </c>
      <c r="BL130">
        <v>3945</v>
      </c>
      <c r="BM130" s="113">
        <v>9296</v>
      </c>
      <c r="BN130">
        <v>0</v>
      </c>
      <c r="BO130" s="113">
        <v>2292726</v>
      </c>
      <c r="BP130">
        <v>417.509</v>
      </c>
      <c r="BQ130">
        <v>5043</v>
      </c>
      <c r="BR130" s="113">
        <v>1984379</v>
      </c>
      <c r="BS130">
        <v>5185</v>
      </c>
      <c r="BT130" s="113">
        <v>180516</v>
      </c>
      <c r="BU130">
        <v>0</v>
      </c>
      <c r="BV130" s="113">
        <v>49987</v>
      </c>
      <c r="BW130">
        <v>4625.0302734</v>
      </c>
      <c r="BX130">
        <v>4887.3251953</v>
      </c>
      <c r="BY130">
        <v>4887.3251953</v>
      </c>
      <c r="BZ130">
        <v>5931.625</v>
      </c>
      <c r="CA130">
        <v>0.0520361328</v>
      </c>
      <c r="CB130">
        <v>0.0413155273</v>
      </c>
      <c r="CC130">
        <v>15.052</v>
      </c>
      <c r="CD130">
        <v>0</v>
      </c>
      <c r="CE130">
        <v>0</v>
      </c>
      <c r="CF130">
        <v>1513643.9307</v>
      </c>
      <c r="CG130">
        <v>0</v>
      </c>
      <c r="CH130">
        <v>0</v>
      </c>
      <c r="CI130">
        <v>4270.77</v>
      </c>
      <c r="CJ130">
        <v>331577.8375</v>
      </c>
      <c r="CK130">
        <v>0</v>
      </c>
      <c r="CL130">
        <v>0</v>
      </c>
      <c r="CM130">
        <v>118980.09323</v>
      </c>
      <c r="CN130">
        <v>89282.8195</v>
      </c>
      <c r="CO130">
        <v>0</v>
      </c>
      <c r="CP130">
        <v>0</v>
      </c>
      <c r="CQ130">
        <v>0</v>
      </c>
      <c r="CR130" s="113">
        <v>2057755</v>
      </c>
      <c r="CS130">
        <v>0.9731658002</v>
      </c>
      <c r="CT130">
        <v>2002537</v>
      </c>
      <c r="CU130">
        <v>432.978</v>
      </c>
      <c r="CV130" s="113">
        <v>135115</v>
      </c>
      <c r="CW130" s="113">
        <v>57154</v>
      </c>
      <c r="CX130" s="113">
        <v>192269</v>
      </c>
      <c r="CY130">
        <v>2250024.451</v>
      </c>
      <c r="CZ130">
        <v>5229</v>
      </c>
      <c r="DA130">
        <v>829.278</v>
      </c>
      <c r="DB130">
        <v>5262</v>
      </c>
      <c r="DC130">
        <v>987.721</v>
      </c>
      <c r="DD130">
        <v>5199</v>
      </c>
      <c r="DE130">
        <v>2304.818</v>
      </c>
      <c r="DF130">
        <v>5092</v>
      </c>
      <c r="DG130">
        <v>1334.117</v>
      </c>
      <c r="DH130">
        <v>5111</v>
      </c>
      <c r="DI130">
        <v>591.372</v>
      </c>
      <c r="DJ130">
        <v>5121</v>
      </c>
      <c r="DK130">
        <v>332.793</v>
      </c>
      <c r="DL130">
        <v>5121</v>
      </c>
      <c r="DM130">
        <v>1346.994</v>
      </c>
      <c r="DN130">
        <v>5150</v>
      </c>
      <c r="DO130">
        <v>1417.459</v>
      </c>
      <c r="DP130">
        <v>5106</v>
      </c>
      <c r="DQ130">
        <v>668.851</v>
      </c>
      <c r="DR130">
        <v>0</v>
      </c>
      <c r="DS130">
        <v>4971</v>
      </c>
      <c r="DT130">
        <v>2164895</v>
      </c>
      <c r="DU130">
        <v>5185</v>
      </c>
      <c r="DV130" s="113">
        <v>2183508</v>
      </c>
      <c r="DW130" s="113">
        <v>51957</v>
      </c>
      <c r="DX130" s="113">
        <v>2235465</v>
      </c>
      <c r="DY130">
        <v>0</v>
      </c>
      <c r="DZ130" s="113">
        <v>2244761</v>
      </c>
      <c r="EA130" s="113">
        <v>2396533</v>
      </c>
      <c r="EB130" s="113">
        <v>187006</v>
      </c>
      <c r="EC130">
        <v>0</v>
      </c>
      <c r="ED130" s="113">
        <v>187006</v>
      </c>
      <c r="EE130">
        <v>0</v>
      </c>
      <c r="EF130">
        <v>2244761</v>
      </c>
      <c r="EG130">
        <v>5184</v>
      </c>
      <c r="EH130">
        <v>137019</v>
      </c>
      <c r="EI130" s="113">
        <v>2387043</v>
      </c>
      <c r="EJ130" s="113">
        <v>2444684</v>
      </c>
    </row>
    <row r="131" spans="1:140" ht="12.75">
      <c r="A131">
        <v>101858</v>
      </c>
      <c r="B131" t="s">
        <v>719</v>
      </c>
      <c r="C131" t="s">
        <v>496</v>
      </c>
      <c r="D131">
        <v>4</v>
      </c>
      <c r="E131">
        <v>1</v>
      </c>
      <c r="F131">
        <v>2632.692</v>
      </c>
      <c r="G131">
        <v>0</v>
      </c>
      <c r="H131">
        <v>0</v>
      </c>
      <c r="I131">
        <v>1.359</v>
      </c>
      <c r="J131">
        <v>6.182</v>
      </c>
      <c r="K131">
        <v>0.365</v>
      </c>
      <c r="L131">
        <v>0</v>
      </c>
      <c r="M131">
        <v>0</v>
      </c>
      <c r="N131">
        <v>0</v>
      </c>
      <c r="O131">
        <v>0</v>
      </c>
      <c r="P131">
        <v>0</v>
      </c>
      <c r="Q131">
        <v>0</v>
      </c>
      <c r="R131">
        <v>26.949</v>
      </c>
      <c r="S131">
        <v>131.635</v>
      </c>
      <c r="T131">
        <v>633.3</v>
      </c>
      <c r="U131">
        <v>0</v>
      </c>
      <c r="V131">
        <v>0</v>
      </c>
      <c r="W131">
        <v>0</v>
      </c>
      <c r="X131">
        <v>0</v>
      </c>
      <c r="Y131">
        <v>0</v>
      </c>
      <c r="Z131">
        <v>0</v>
      </c>
      <c r="AA131">
        <v>0</v>
      </c>
      <c r="AB131">
        <v>0</v>
      </c>
      <c r="AC131">
        <v>0</v>
      </c>
      <c r="AD131">
        <v>0</v>
      </c>
      <c r="AE131">
        <v>0</v>
      </c>
      <c r="AF131">
        <v>188.445</v>
      </c>
      <c r="AG131">
        <v>188.445</v>
      </c>
      <c r="AH131">
        <v>0</v>
      </c>
      <c r="AI131">
        <v>2632.692</v>
      </c>
      <c r="AJ131">
        <v>2632.692</v>
      </c>
      <c r="AK131">
        <v>188.445</v>
      </c>
      <c r="AL131">
        <v>7.906</v>
      </c>
      <c r="AM131">
        <v>2624.786</v>
      </c>
      <c r="AN131">
        <v>293.073</v>
      </c>
      <c r="AO131">
        <v>0</v>
      </c>
      <c r="AP131">
        <v>0</v>
      </c>
      <c r="AQ131">
        <v>0</v>
      </c>
      <c r="AR131" s="113">
        <v>90520</v>
      </c>
      <c r="AS131" s="113">
        <v>80595</v>
      </c>
      <c r="AT131">
        <v>0</v>
      </c>
      <c r="AU131">
        <v>0</v>
      </c>
      <c r="AV131">
        <v>0</v>
      </c>
      <c r="AW131" s="113">
        <v>77480</v>
      </c>
      <c r="AX131">
        <v>0</v>
      </c>
      <c r="AY131" s="113">
        <v>77480</v>
      </c>
      <c r="AZ131">
        <v>0</v>
      </c>
      <c r="BA131">
        <v>0</v>
      </c>
      <c r="BB131">
        <v>0</v>
      </c>
      <c r="BC131">
        <v>0</v>
      </c>
      <c r="BD131">
        <v>0</v>
      </c>
      <c r="BE131">
        <v>0</v>
      </c>
      <c r="BF131" s="113">
        <v>-161866</v>
      </c>
      <c r="BG131">
        <v>0</v>
      </c>
      <c r="BH131">
        <v>0</v>
      </c>
      <c r="BI131">
        <v>0</v>
      </c>
      <c r="BJ131">
        <v>0</v>
      </c>
      <c r="BK131" s="168">
        <v>1018.332</v>
      </c>
      <c r="BL131">
        <v>3945</v>
      </c>
      <c r="BM131" s="113">
        <v>18083</v>
      </c>
      <c r="BN131">
        <v>0</v>
      </c>
      <c r="BO131" s="113">
        <v>7560664</v>
      </c>
      <c r="BP131">
        <v>1348.128</v>
      </c>
      <c r="BQ131">
        <v>5121</v>
      </c>
      <c r="BR131" s="113">
        <v>6435709</v>
      </c>
      <c r="BS131">
        <v>5254</v>
      </c>
      <c r="BT131" s="113">
        <v>647913</v>
      </c>
      <c r="BU131">
        <v>0</v>
      </c>
      <c r="BV131" s="113">
        <v>161866</v>
      </c>
      <c r="BW131">
        <v>4625.0302734</v>
      </c>
      <c r="BX131">
        <v>4887.3251953</v>
      </c>
      <c r="BY131">
        <v>4887.3251953</v>
      </c>
      <c r="BZ131">
        <v>5931.625</v>
      </c>
      <c r="CA131">
        <v>0.0520361328</v>
      </c>
      <c r="CB131">
        <v>0.0413155273</v>
      </c>
      <c r="CC131">
        <v>26.436</v>
      </c>
      <c r="CD131">
        <v>0</v>
      </c>
      <c r="CE131">
        <v>0</v>
      </c>
      <c r="CF131">
        <v>15569246.257</v>
      </c>
      <c r="CG131">
        <v>175836.49834</v>
      </c>
      <c r="CH131">
        <v>0</v>
      </c>
      <c r="CI131">
        <v>93696.850107</v>
      </c>
      <c r="CJ131">
        <v>751299.6225</v>
      </c>
      <c r="CK131">
        <v>0</v>
      </c>
      <c r="CL131">
        <v>0</v>
      </c>
      <c r="CM131">
        <v>111778.50731</v>
      </c>
      <c r="CN131">
        <v>156808.4385</v>
      </c>
      <c r="CO131">
        <v>0</v>
      </c>
      <c r="CP131">
        <v>0</v>
      </c>
      <c r="CQ131">
        <v>0</v>
      </c>
      <c r="CR131" s="113">
        <v>16939261</v>
      </c>
      <c r="CS131">
        <v>0.9731658002</v>
      </c>
      <c r="CT131">
        <v>16406277</v>
      </c>
      <c r="CU131">
        <v>3547.28</v>
      </c>
      <c r="CV131" s="113">
        <v>1106967</v>
      </c>
      <c r="CW131" s="113">
        <v>468252</v>
      </c>
      <c r="CX131" s="113">
        <v>1575219</v>
      </c>
      <c r="CY131">
        <v>18514480.174</v>
      </c>
      <c r="CZ131">
        <v>5229</v>
      </c>
      <c r="DA131">
        <v>829.278</v>
      </c>
      <c r="DB131">
        <v>5262</v>
      </c>
      <c r="DC131">
        <v>987.721</v>
      </c>
      <c r="DD131">
        <v>5199</v>
      </c>
      <c r="DE131">
        <v>2304.818</v>
      </c>
      <c r="DF131">
        <v>5092</v>
      </c>
      <c r="DG131">
        <v>1334.117</v>
      </c>
      <c r="DH131">
        <v>5111</v>
      </c>
      <c r="DI131">
        <v>591.372</v>
      </c>
      <c r="DJ131">
        <v>5121</v>
      </c>
      <c r="DK131">
        <v>332.793</v>
      </c>
      <c r="DL131">
        <v>5121</v>
      </c>
      <c r="DM131">
        <v>1346.994</v>
      </c>
      <c r="DN131">
        <v>5150</v>
      </c>
      <c r="DO131">
        <v>1417.459</v>
      </c>
      <c r="DP131">
        <v>5106</v>
      </c>
      <c r="DQ131">
        <v>668.851</v>
      </c>
      <c r="DR131">
        <v>1679.787</v>
      </c>
      <c r="DS131">
        <v>4971</v>
      </c>
      <c r="DT131">
        <v>7083622</v>
      </c>
      <c r="DU131">
        <v>5254</v>
      </c>
      <c r="DV131" s="113">
        <v>18165621</v>
      </c>
      <c r="DW131" s="113">
        <v>425674</v>
      </c>
      <c r="DX131" s="113">
        <v>18591295</v>
      </c>
      <c r="DY131">
        <v>0</v>
      </c>
      <c r="DZ131" s="113">
        <v>18699898</v>
      </c>
      <c r="EA131" s="113">
        <v>19878957</v>
      </c>
      <c r="EB131" s="113">
        <v>1760637</v>
      </c>
      <c r="EC131">
        <v>0</v>
      </c>
      <c r="ED131" s="113">
        <v>1760637</v>
      </c>
      <c r="EE131">
        <v>0</v>
      </c>
      <c r="EF131">
        <v>18699898</v>
      </c>
      <c r="EG131">
        <v>5272</v>
      </c>
      <c r="EH131">
        <v>1598771</v>
      </c>
      <c r="EI131" s="113">
        <v>20113251</v>
      </c>
      <c r="EJ131" s="113">
        <v>20352597</v>
      </c>
    </row>
    <row r="132" spans="1:140" ht="12.75">
      <c r="A132">
        <v>101859</v>
      </c>
      <c r="B132" t="s">
        <v>719</v>
      </c>
      <c r="C132" t="s">
        <v>175</v>
      </c>
      <c r="D132">
        <v>4</v>
      </c>
      <c r="E132">
        <v>1</v>
      </c>
      <c r="F132">
        <v>229.48</v>
      </c>
      <c r="G132">
        <v>0</v>
      </c>
      <c r="H132">
        <v>0</v>
      </c>
      <c r="I132">
        <v>0.184</v>
      </c>
      <c r="J132">
        <v>5.789</v>
      </c>
      <c r="K132">
        <v>0</v>
      </c>
      <c r="L132">
        <v>0</v>
      </c>
      <c r="M132">
        <v>0</v>
      </c>
      <c r="N132">
        <v>0</v>
      </c>
      <c r="O132">
        <v>0</v>
      </c>
      <c r="P132">
        <v>0</v>
      </c>
      <c r="Q132">
        <v>0</v>
      </c>
      <c r="R132">
        <v>8.658</v>
      </c>
      <c r="S132">
        <v>0</v>
      </c>
      <c r="T132">
        <v>203</v>
      </c>
      <c r="U132">
        <v>0</v>
      </c>
      <c r="V132">
        <v>0</v>
      </c>
      <c r="W132">
        <v>0</v>
      </c>
      <c r="X132">
        <v>0</v>
      </c>
      <c r="Y132">
        <v>0</v>
      </c>
      <c r="Z132">
        <v>0</v>
      </c>
      <c r="AA132">
        <v>0</v>
      </c>
      <c r="AB132">
        <v>0</v>
      </c>
      <c r="AC132">
        <v>0</v>
      </c>
      <c r="AD132">
        <v>0</v>
      </c>
      <c r="AE132">
        <v>0</v>
      </c>
      <c r="AF132">
        <v>93.88</v>
      </c>
      <c r="AG132">
        <v>93.88</v>
      </c>
      <c r="AH132">
        <v>0</v>
      </c>
      <c r="AI132">
        <v>229.48</v>
      </c>
      <c r="AJ132">
        <v>229.48</v>
      </c>
      <c r="AK132">
        <v>93.88</v>
      </c>
      <c r="AL132">
        <v>5.973</v>
      </c>
      <c r="AM132">
        <v>223.507</v>
      </c>
      <c r="AN132">
        <v>0</v>
      </c>
      <c r="AO132">
        <v>4</v>
      </c>
      <c r="AP132">
        <v>0</v>
      </c>
      <c r="AQ132">
        <v>17</v>
      </c>
      <c r="AR132">
        <v>0</v>
      </c>
      <c r="AS132">
        <v>0</v>
      </c>
      <c r="AT132">
        <v>0</v>
      </c>
      <c r="AU132">
        <v>0</v>
      </c>
      <c r="AV132">
        <v>0</v>
      </c>
      <c r="AW132" s="113">
        <v>6754</v>
      </c>
      <c r="AX132">
        <v>0</v>
      </c>
      <c r="AY132" s="113">
        <v>6754</v>
      </c>
      <c r="AZ132">
        <v>0</v>
      </c>
      <c r="BA132">
        <v>0</v>
      </c>
      <c r="BB132">
        <v>0</v>
      </c>
      <c r="BC132">
        <v>0</v>
      </c>
      <c r="BD132">
        <v>0</v>
      </c>
      <c r="BE132">
        <v>0</v>
      </c>
      <c r="BF132" s="113">
        <v>-38802</v>
      </c>
      <c r="BG132">
        <v>0</v>
      </c>
      <c r="BH132">
        <v>0</v>
      </c>
      <c r="BI132">
        <v>0</v>
      </c>
      <c r="BJ132">
        <v>0</v>
      </c>
      <c r="BK132">
        <v>201.696</v>
      </c>
      <c r="BL132">
        <v>3945</v>
      </c>
      <c r="BM132" s="113">
        <v>6412</v>
      </c>
      <c r="BN132">
        <v>0</v>
      </c>
      <c r="BO132" s="113">
        <v>1760660</v>
      </c>
      <c r="BP132">
        <v>324.26</v>
      </c>
      <c r="BQ132">
        <v>4971</v>
      </c>
      <c r="BR132" s="113">
        <v>1541176</v>
      </c>
      <c r="BS132">
        <v>5111</v>
      </c>
      <c r="BT132" s="113">
        <v>116044</v>
      </c>
      <c r="BU132">
        <v>0</v>
      </c>
      <c r="BV132" s="113">
        <v>38802</v>
      </c>
      <c r="BW132">
        <v>4625.0302734</v>
      </c>
      <c r="BX132">
        <v>4887.3251953</v>
      </c>
      <c r="BY132">
        <v>4887.3251953</v>
      </c>
      <c r="BZ132">
        <v>5931.625</v>
      </c>
      <c r="CA132">
        <v>0.0520361328</v>
      </c>
      <c r="CB132">
        <v>0.0413155273</v>
      </c>
      <c r="CC132">
        <v>18.287</v>
      </c>
      <c r="CD132">
        <v>0</v>
      </c>
      <c r="CE132">
        <v>0</v>
      </c>
      <c r="CF132">
        <v>1325759.7089</v>
      </c>
      <c r="CG132">
        <v>56491.610175</v>
      </c>
      <c r="CH132">
        <v>0</v>
      </c>
      <c r="CI132">
        <v>0</v>
      </c>
      <c r="CJ132">
        <v>240823.975</v>
      </c>
      <c r="CK132">
        <v>0</v>
      </c>
      <c r="CL132">
        <v>0</v>
      </c>
      <c r="CM132">
        <v>55686.0955</v>
      </c>
      <c r="CN132">
        <v>108471.62638</v>
      </c>
      <c r="CO132">
        <v>0</v>
      </c>
      <c r="CP132">
        <v>0</v>
      </c>
      <c r="CQ132">
        <v>0</v>
      </c>
      <c r="CR132" s="113">
        <v>1787233</v>
      </c>
      <c r="CS132">
        <v>0.9731658002</v>
      </c>
      <c r="CT132">
        <v>1739274</v>
      </c>
      <c r="CU132">
        <v>376.057</v>
      </c>
      <c r="CV132" s="113">
        <v>117353</v>
      </c>
      <c r="CW132" s="113">
        <v>49641</v>
      </c>
      <c r="CX132" s="113">
        <v>166994</v>
      </c>
      <c r="CY132">
        <v>1954227.0159</v>
      </c>
      <c r="CZ132">
        <v>5229</v>
      </c>
      <c r="DA132">
        <v>829.278</v>
      </c>
      <c r="DB132">
        <v>5262</v>
      </c>
      <c r="DC132">
        <v>987.721</v>
      </c>
      <c r="DD132">
        <v>5199</v>
      </c>
      <c r="DE132">
        <v>2304.818</v>
      </c>
      <c r="DF132">
        <v>5092</v>
      </c>
      <c r="DG132">
        <v>1334.117</v>
      </c>
      <c r="DH132">
        <v>5111</v>
      </c>
      <c r="DI132">
        <v>591.372</v>
      </c>
      <c r="DJ132">
        <v>5121</v>
      </c>
      <c r="DK132">
        <v>332.793</v>
      </c>
      <c r="DL132">
        <v>5121</v>
      </c>
      <c r="DM132">
        <v>1346.994</v>
      </c>
      <c r="DN132">
        <v>5150</v>
      </c>
      <c r="DO132">
        <v>1417.459</v>
      </c>
      <c r="DP132">
        <v>5106</v>
      </c>
      <c r="DQ132">
        <v>668.851</v>
      </c>
      <c r="DR132">
        <v>0</v>
      </c>
      <c r="DS132">
        <v>4971</v>
      </c>
      <c r="DT132">
        <v>1657220</v>
      </c>
      <c r="DU132">
        <v>5111</v>
      </c>
      <c r="DV132" s="113">
        <v>1869379</v>
      </c>
      <c r="DW132" s="113">
        <v>45127</v>
      </c>
      <c r="DX132" s="113">
        <v>1914506</v>
      </c>
      <c r="DY132">
        <v>0</v>
      </c>
      <c r="DZ132" s="113">
        <v>1920918</v>
      </c>
      <c r="EA132" s="113">
        <v>2053647</v>
      </c>
      <c r="EB132" s="113">
        <v>133685</v>
      </c>
      <c r="EC132">
        <v>0</v>
      </c>
      <c r="ED132" s="113">
        <v>133685</v>
      </c>
      <c r="EE132">
        <v>0</v>
      </c>
      <c r="EF132">
        <v>1920918</v>
      </c>
      <c r="EG132">
        <v>5108</v>
      </c>
      <c r="EH132">
        <v>94883</v>
      </c>
      <c r="EI132" s="113">
        <v>2049110</v>
      </c>
      <c r="EJ132" s="113">
        <v>2094666</v>
      </c>
    </row>
    <row r="133" spans="1:140" ht="12.75">
      <c r="A133">
        <v>101860</v>
      </c>
      <c r="B133" t="s">
        <v>719</v>
      </c>
      <c r="C133" t="s">
        <v>497</v>
      </c>
      <c r="D133">
        <v>4</v>
      </c>
      <c r="E133">
        <v>1</v>
      </c>
      <c r="F133">
        <v>988.823</v>
      </c>
      <c r="G133">
        <v>0</v>
      </c>
      <c r="H133">
        <v>0</v>
      </c>
      <c r="I133">
        <v>0.341</v>
      </c>
      <c r="J133">
        <v>6.274</v>
      </c>
      <c r="K133">
        <v>0</v>
      </c>
      <c r="L133">
        <v>0</v>
      </c>
      <c r="M133">
        <v>0</v>
      </c>
      <c r="N133">
        <v>0</v>
      </c>
      <c r="O133">
        <v>0</v>
      </c>
      <c r="P133">
        <v>0</v>
      </c>
      <c r="Q133">
        <v>0</v>
      </c>
      <c r="R133">
        <v>32.054</v>
      </c>
      <c r="S133">
        <v>0</v>
      </c>
      <c r="T133">
        <v>737.3</v>
      </c>
      <c r="U133">
        <v>0</v>
      </c>
      <c r="V133">
        <v>0</v>
      </c>
      <c r="W133">
        <v>0</v>
      </c>
      <c r="X133">
        <v>0</v>
      </c>
      <c r="Y133">
        <v>0</v>
      </c>
      <c r="Z133">
        <v>0</v>
      </c>
      <c r="AA133">
        <v>0</v>
      </c>
      <c r="AB133">
        <v>0</v>
      </c>
      <c r="AC133">
        <v>0</v>
      </c>
      <c r="AD133">
        <v>0</v>
      </c>
      <c r="AE133">
        <v>0</v>
      </c>
      <c r="AF133">
        <v>50.075</v>
      </c>
      <c r="AG133">
        <v>50.075</v>
      </c>
      <c r="AH133">
        <v>0</v>
      </c>
      <c r="AI133">
        <v>988.823</v>
      </c>
      <c r="AJ133">
        <v>988.823</v>
      </c>
      <c r="AK133">
        <v>50.075</v>
      </c>
      <c r="AL133">
        <v>6.615</v>
      </c>
      <c r="AM133">
        <v>982.208</v>
      </c>
      <c r="AN133">
        <v>122.681</v>
      </c>
      <c r="AO133">
        <v>16</v>
      </c>
      <c r="AP133">
        <v>11</v>
      </c>
      <c r="AQ133">
        <v>48</v>
      </c>
      <c r="AR133" s="113">
        <v>142332</v>
      </c>
      <c r="AS133" s="113">
        <v>33737</v>
      </c>
      <c r="AT133">
        <v>0</v>
      </c>
      <c r="AU133">
        <v>0</v>
      </c>
      <c r="AV133">
        <v>0</v>
      </c>
      <c r="AW133" s="113">
        <v>29101</v>
      </c>
      <c r="AX133">
        <v>0</v>
      </c>
      <c r="AY133" s="113">
        <v>29101</v>
      </c>
      <c r="AZ133">
        <v>0</v>
      </c>
      <c r="BA133" s="113">
        <v>112466</v>
      </c>
      <c r="BB133">
        <v>0</v>
      </c>
      <c r="BC133">
        <v>0</v>
      </c>
      <c r="BD133">
        <v>0</v>
      </c>
      <c r="BE133" s="113">
        <v>112466</v>
      </c>
      <c r="BF133" s="113">
        <v>-138705</v>
      </c>
      <c r="BG133">
        <v>0</v>
      </c>
      <c r="BH133">
        <v>0</v>
      </c>
      <c r="BI133">
        <v>0</v>
      </c>
      <c r="BJ133">
        <v>0</v>
      </c>
      <c r="BK133">
        <v>767.45</v>
      </c>
      <c r="BL133">
        <v>3945</v>
      </c>
      <c r="BM133" s="113">
        <v>17588</v>
      </c>
      <c r="BN133" s="113">
        <v>72167</v>
      </c>
      <c r="BO133" s="113">
        <v>6497477</v>
      </c>
      <c r="BP133">
        <v>1161.051</v>
      </c>
      <c r="BQ133">
        <v>5117</v>
      </c>
      <c r="BR133" s="113">
        <v>5590527</v>
      </c>
      <c r="BS133">
        <v>5252</v>
      </c>
      <c r="BT133" s="113">
        <v>507485</v>
      </c>
      <c r="BU133">
        <v>0</v>
      </c>
      <c r="BV133" s="113">
        <v>138705</v>
      </c>
      <c r="BW133">
        <v>4625.0302734</v>
      </c>
      <c r="BX133">
        <v>4887.3251953</v>
      </c>
      <c r="BY133">
        <v>4887.3251953</v>
      </c>
      <c r="BZ133">
        <v>5931.625</v>
      </c>
      <c r="CA133">
        <v>0.0520361328</v>
      </c>
      <c r="CB133">
        <v>0.0413155273</v>
      </c>
      <c r="CC133">
        <v>20.527</v>
      </c>
      <c r="CD133">
        <v>0</v>
      </c>
      <c r="CE133">
        <v>0</v>
      </c>
      <c r="CF133">
        <v>5826089.528</v>
      </c>
      <c r="CG133">
        <v>209145.53853</v>
      </c>
      <c r="CH133">
        <v>0</v>
      </c>
      <c r="CI133">
        <v>0</v>
      </c>
      <c r="CJ133">
        <v>874677.4225</v>
      </c>
      <c r="CK133">
        <v>0</v>
      </c>
      <c r="CL133">
        <v>0</v>
      </c>
      <c r="CM133">
        <v>29702.612188</v>
      </c>
      <c r="CN133">
        <v>121758.46638</v>
      </c>
      <c r="CO133">
        <v>0</v>
      </c>
      <c r="CP133">
        <v>0</v>
      </c>
      <c r="CQ133">
        <v>0</v>
      </c>
      <c r="CR133" s="113">
        <v>7207577</v>
      </c>
      <c r="CS133">
        <v>0.9731658002</v>
      </c>
      <c r="CT133">
        <v>6871887</v>
      </c>
      <c r="CU133">
        <v>1485.804</v>
      </c>
      <c r="CV133" s="113">
        <v>463661</v>
      </c>
      <c r="CW133" s="113">
        <v>196131</v>
      </c>
      <c r="CX133" s="113">
        <v>659792</v>
      </c>
      <c r="CY133">
        <v>7867368.5676</v>
      </c>
      <c r="CZ133">
        <v>5229</v>
      </c>
      <c r="DA133">
        <v>829.278</v>
      </c>
      <c r="DB133">
        <v>5262</v>
      </c>
      <c r="DC133">
        <v>987.721</v>
      </c>
      <c r="DD133">
        <v>5199</v>
      </c>
      <c r="DE133">
        <v>2304.818</v>
      </c>
      <c r="DF133">
        <v>5092</v>
      </c>
      <c r="DG133">
        <v>1334.117</v>
      </c>
      <c r="DH133">
        <v>5111</v>
      </c>
      <c r="DI133">
        <v>591.372</v>
      </c>
      <c r="DJ133">
        <v>5121</v>
      </c>
      <c r="DK133">
        <v>332.793</v>
      </c>
      <c r="DL133">
        <v>5121</v>
      </c>
      <c r="DM133">
        <v>1346.994</v>
      </c>
      <c r="DN133">
        <v>5150</v>
      </c>
      <c r="DO133">
        <v>1417.459</v>
      </c>
      <c r="DP133">
        <v>5106</v>
      </c>
      <c r="DQ133">
        <v>668.851</v>
      </c>
      <c r="DR133">
        <v>0</v>
      </c>
      <c r="DS133">
        <v>4971</v>
      </c>
      <c r="DT133">
        <v>6098012</v>
      </c>
      <c r="DU133">
        <v>5252</v>
      </c>
      <c r="DV133" s="113">
        <v>7602859</v>
      </c>
      <c r="DW133" s="113">
        <v>178296</v>
      </c>
      <c r="DX133" s="113">
        <v>7781155</v>
      </c>
      <c r="DY133" s="113">
        <v>40299</v>
      </c>
      <c r="DZ133" s="113">
        <v>7981374</v>
      </c>
      <c r="EA133" s="113">
        <v>8323474</v>
      </c>
      <c r="EB133" s="113">
        <v>773797</v>
      </c>
      <c r="EC133">
        <v>0</v>
      </c>
      <c r="ED133" s="113">
        <v>773797</v>
      </c>
      <c r="EE133">
        <v>0</v>
      </c>
      <c r="EF133">
        <v>7981374</v>
      </c>
      <c r="EG133">
        <v>5372</v>
      </c>
      <c r="EH133">
        <v>635092</v>
      </c>
      <c r="EI133" s="113">
        <v>8502461</v>
      </c>
      <c r="EJ133" s="113">
        <v>8670267</v>
      </c>
    </row>
    <row r="134" spans="1:140" ht="12.75">
      <c r="A134">
        <v>101861</v>
      </c>
      <c r="B134" t="s">
        <v>719</v>
      </c>
      <c r="C134" t="s">
        <v>43</v>
      </c>
      <c r="D134">
        <v>4</v>
      </c>
      <c r="E134">
        <v>1</v>
      </c>
      <c r="F134">
        <v>262.848</v>
      </c>
      <c r="G134">
        <v>0</v>
      </c>
      <c r="H134">
        <v>0</v>
      </c>
      <c r="I134">
        <v>0.776</v>
      </c>
      <c r="J134">
        <v>2.34</v>
      </c>
      <c r="K134">
        <v>0</v>
      </c>
      <c r="L134">
        <v>0</v>
      </c>
      <c r="M134">
        <v>0</v>
      </c>
      <c r="N134">
        <v>0</v>
      </c>
      <c r="O134">
        <v>0</v>
      </c>
      <c r="P134">
        <v>0</v>
      </c>
      <c r="Q134">
        <v>0</v>
      </c>
      <c r="R134">
        <v>0.938</v>
      </c>
      <c r="S134">
        <v>13.142</v>
      </c>
      <c r="T134">
        <v>177.3</v>
      </c>
      <c r="U134">
        <v>0</v>
      </c>
      <c r="V134">
        <v>0</v>
      </c>
      <c r="W134">
        <v>0</v>
      </c>
      <c r="X134">
        <v>0</v>
      </c>
      <c r="Y134">
        <v>0</v>
      </c>
      <c r="Z134">
        <v>0</v>
      </c>
      <c r="AA134">
        <v>0</v>
      </c>
      <c r="AB134">
        <v>0</v>
      </c>
      <c r="AC134">
        <v>0</v>
      </c>
      <c r="AD134">
        <v>0</v>
      </c>
      <c r="AE134">
        <v>0</v>
      </c>
      <c r="AF134">
        <v>0</v>
      </c>
      <c r="AG134">
        <v>0</v>
      </c>
      <c r="AH134">
        <v>0</v>
      </c>
      <c r="AI134">
        <v>262.848</v>
      </c>
      <c r="AJ134">
        <v>262.848</v>
      </c>
      <c r="AK134">
        <v>0</v>
      </c>
      <c r="AL134">
        <v>3.116</v>
      </c>
      <c r="AM134">
        <v>259.732</v>
      </c>
      <c r="AN134">
        <v>0</v>
      </c>
      <c r="AO134">
        <v>0</v>
      </c>
      <c r="AP134">
        <v>0</v>
      </c>
      <c r="AQ134">
        <v>0</v>
      </c>
      <c r="AR134">
        <v>0</v>
      </c>
      <c r="AS134">
        <v>0</v>
      </c>
      <c r="AT134">
        <v>0</v>
      </c>
      <c r="AU134">
        <v>0</v>
      </c>
      <c r="AV134">
        <v>0</v>
      </c>
      <c r="AW134" s="113">
        <v>7736</v>
      </c>
      <c r="AX134">
        <v>0</v>
      </c>
      <c r="AY134" s="113">
        <v>7736</v>
      </c>
      <c r="AZ134">
        <v>0</v>
      </c>
      <c r="BA134">
        <v>0</v>
      </c>
      <c r="BB134">
        <v>0</v>
      </c>
      <c r="BC134">
        <v>0</v>
      </c>
      <c r="BD134">
        <v>0</v>
      </c>
      <c r="BE134">
        <v>0</v>
      </c>
      <c r="BF134" s="113">
        <v>-37551</v>
      </c>
      <c r="BG134">
        <v>0</v>
      </c>
      <c r="BH134">
        <v>0</v>
      </c>
      <c r="BI134">
        <v>0</v>
      </c>
      <c r="BJ134">
        <v>0</v>
      </c>
      <c r="BK134">
        <v>219.345</v>
      </c>
      <c r="BL134">
        <v>3945</v>
      </c>
      <c r="BM134" s="113">
        <v>4393</v>
      </c>
      <c r="BN134">
        <v>0</v>
      </c>
      <c r="BO134" s="113">
        <v>1689488</v>
      </c>
      <c r="BP134">
        <v>309.802</v>
      </c>
      <c r="BQ134">
        <v>4971</v>
      </c>
      <c r="BR134" s="113">
        <v>1472458</v>
      </c>
      <c r="BS134">
        <v>5105</v>
      </c>
      <c r="BT134" s="113">
        <v>109137</v>
      </c>
      <c r="BU134">
        <v>0</v>
      </c>
      <c r="BV134" s="113">
        <v>37551</v>
      </c>
      <c r="BW134">
        <v>4625.0302734</v>
      </c>
      <c r="BX134">
        <v>4887.3251953</v>
      </c>
      <c r="BY134">
        <v>4887.3251953</v>
      </c>
      <c r="BZ134">
        <v>5931.625</v>
      </c>
      <c r="CA134">
        <v>0.0520361328</v>
      </c>
      <c r="CB134">
        <v>0.0413155273</v>
      </c>
      <c r="CC134">
        <v>10.9</v>
      </c>
      <c r="CD134">
        <v>0</v>
      </c>
      <c r="CE134">
        <v>0</v>
      </c>
      <c r="CF134">
        <v>1540632.8245</v>
      </c>
      <c r="CG134">
        <v>6120.250675</v>
      </c>
      <c r="CH134">
        <v>0</v>
      </c>
      <c r="CI134">
        <v>9354.694608</v>
      </c>
      <c r="CJ134">
        <v>210335.4225</v>
      </c>
      <c r="CK134">
        <v>0</v>
      </c>
      <c r="CL134">
        <v>0</v>
      </c>
      <c r="CM134">
        <v>0</v>
      </c>
      <c r="CN134">
        <v>64654.7125</v>
      </c>
      <c r="CO134">
        <v>0</v>
      </c>
      <c r="CP134">
        <v>0</v>
      </c>
      <c r="CQ134">
        <v>0</v>
      </c>
      <c r="CR134" s="113">
        <v>1831098</v>
      </c>
      <c r="CS134">
        <v>0.9731658002</v>
      </c>
      <c r="CT134">
        <v>1781962</v>
      </c>
      <c r="CU134">
        <v>385.287</v>
      </c>
      <c r="CV134" s="113">
        <v>120233</v>
      </c>
      <c r="CW134" s="113">
        <v>50859</v>
      </c>
      <c r="CX134" s="113">
        <v>171092</v>
      </c>
      <c r="CY134">
        <v>2002189.9048</v>
      </c>
      <c r="CZ134">
        <v>5229</v>
      </c>
      <c r="DA134">
        <v>829.278</v>
      </c>
      <c r="DB134">
        <v>5262</v>
      </c>
      <c r="DC134">
        <v>987.721</v>
      </c>
      <c r="DD134">
        <v>5199</v>
      </c>
      <c r="DE134">
        <v>2304.818</v>
      </c>
      <c r="DF134">
        <v>5092</v>
      </c>
      <c r="DG134">
        <v>1334.117</v>
      </c>
      <c r="DH134">
        <v>5111</v>
      </c>
      <c r="DI134">
        <v>591.372</v>
      </c>
      <c r="DJ134">
        <v>5121</v>
      </c>
      <c r="DK134">
        <v>332.793</v>
      </c>
      <c r="DL134">
        <v>5121</v>
      </c>
      <c r="DM134">
        <v>1346.994</v>
      </c>
      <c r="DN134">
        <v>5150</v>
      </c>
      <c r="DO134">
        <v>1417.459</v>
      </c>
      <c r="DP134">
        <v>5106</v>
      </c>
      <c r="DQ134">
        <v>668.851</v>
      </c>
      <c r="DR134">
        <v>0</v>
      </c>
      <c r="DS134">
        <v>4971</v>
      </c>
      <c r="DT134">
        <v>1581595</v>
      </c>
      <c r="DU134">
        <v>5105</v>
      </c>
      <c r="DV134" s="113">
        <v>1915262</v>
      </c>
      <c r="DW134" s="113">
        <v>46234</v>
      </c>
      <c r="DX134" s="113">
        <v>1961496</v>
      </c>
      <c r="DY134">
        <v>0</v>
      </c>
      <c r="DZ134" s="113">
        <v>1965889</v>
      </c>
      <c r="EA134" s="113">
        <v>2101741</v>
      </c>
      <c r="EB134" s="113">
        <v>134791</v>
      </c>
      <c r="EC134">
        <v>0</v>
      </c>
      <c r="ED134" s="113">
        <v>134791</v>
      </c>
      <c r="EE134">
        <v>0</v>
      </c>
      <c r="EF134">
        <v>1965889</v>
      </c>
      <c r="EG134">
        <v>5102</v>
      </c>
      <c r="EH134">
        <v>97240</v>
      </c>
      <c r="EI134" s="113">
        <v>2099430</v>
      </c>
      <c r="EJ134" s="113">
        <v>2144717</v>
      </c>
    </row>
    <row r="135" spans="1:140" ht="12.75">
      <c r="A135">
        <v>101862</v>
      </c>
      <c r="B135" t="s">
        <v>719</v>
      </c>
      <c r="C135" t="s">
        <v>44</v>
      </c>
      <c r="D135">
        <v>4</v>
      </c>
      <c r="E135">
        <v>1</v>
      </c>
      <c r="F135">
        <v>597.342</v>
      </c>
      <c r="G135">
        <v>0</v>
      </c>
      <c r="H135">
        <v>0</v>
      </c>
      <c r="I135">
        <v>0.221</v>
      </c>
      <c r="J135">
        <v>0.329</v>
      </c>
      <c r="K135">
        <v>0</v>
      </c>
      <c r="L135">
        <v>0</v>
      </c>
      <c r="M135">
        <v>0</v>
      </c>
      <c r="N135">
        <v>0</v>
      </c>
      <c r="O135">
        <v>0</v>
      </c>
      <c r="P135">
        <v>0</v>
      </c>
      <c r="Q135">
        <v>0</v>
      </c>
      <c r="R135">
        <v>1.949</v>
      </c>
      <c r="S135">
        <v>29.867</v>
      </c>
      <c r="T135">
        <v>321.5</v>
      </c>
      <c r="U135">
        <v>0</v>
      </c>
      <c r="V135">
        <v>0</v>
      </c>
      <c r="W135">
        <v>0</v>
      </c>
      <c r="X135">
        <v>0</v>
      </c>
      <c r="Y135">
        <v>0</v>
      </c>
      <c r="Z135">
        <v>0</v>
      </c>
      <c r="AA135">
        <v>0</v>
      </c>
      <c r="AB135">
        <v>0</v>
      </c>
      <c r="AC135">
        <v>0</v>
      </c>
      <c r="AD135">
        <v>0</v>
      </c>
      <c r="AE135">
        <v>0</v>
      </c>
      <c r="AF135">
        <v>43.456</v>
      </c>
      <c r="AG135">
        <v>43.456</v>
      </c>
      <c r="AH135">
        <v>0</v>
      </c>
      <c r="AI135">
        <v>597.342</v>
      </c>
      <c r="AJ135">
        <v>597.342</v>
      </c>
      <c r="AK135">
        <v>43.456</v>
      </c>
      <c r="AL135">
        <v>0.55</v>
      </c>
      <c r="AM135">
        <v>596.792</v>
      </c>
      <c r="AN135">
        <v>0</v>
      </c>
      <c r="AO135">
        <v>5.667</v>
      </c>
      <c r="AP135">
        <v>0</v>
      </c>
      <c r="AQ135">
        <v>0</v>
      </c>
      <c r="AR135">
        <v>0</v>
      </c>
      <c r="AS135">
        <v>0</v>
      </c>
      <c r="AT135" s="113">
        <v>2833</v>
      </c>
      <c r="AU135">
        <v>0</v>
      </c>
      <c r="AV135">
        <v>0</v>
      </c>
      <c r="AW135" s="113">
        <v>17580</v>
      </c>
      <c r="AX135">
        <v>0</v>
      </c>
      <c r="AY135" s="113">
        <v>17580</v>
      </c>
      <c r="AZ135">
        <v>0</v>
      </c>
      <c r="BA135">
        <v>0</v>
      </c>
      <c r="BB135">
        <v>0</v>
      </c>
      <c r="BC135">
        <v>0</v>
      </c>
      <c r="BD135">
        <v>0</v>
      </c>
      <c r="BE135">
        <v>0</v>
      </c>
      <c r="BF135" s="113">
        <v>-95751</v>
      </c>
      <c r="BG135">
        <v>0</v>
      </c>
      <c r="BH135">
        <v>0</v>
      </c>
      <c r="BI135">
        <v>0</v>
      </c>
      <c r="BJ135">
        <v>0</v>
      </c>
      <c r="BK135">
        <v>593.129</v>
      </c>
      <c r="BL135">
        <v>3945</v>
      </c>
      <c r="BM135" s="113">
        <v>10856</v>
      </c>
      <c r="BN135">
        <v>0</v>
      </c>
      <c r="BO135" s="113">
        <v>4452506</v>
      </c>
      <c r="BP135">
        <v>796.808</v>
      </c>
      <c r="BQ135">
        <v>5101</v>
      </c>
      <c r="BR135" s="113">
        <v>3797912</v>
      </c>
      <c r="BS135">
        <v>5235</v>
      </c>
      <c r="BT135" s="113">
        <v>373079</v>
      </c>
      <c r="BU135">
        <v>0</v>
      </c>
      <c r="BV135" s="113">
        <v>95751</v>
      </c>
      <c r="BW135">
        <v>4625.0302734</v>
      </c>
      <c r="BX135">
        <v>4887.3251953</v>
      </c>
      <c r="BY135">
        <v>4887.3251953</v>
      </c>
      <c r="BZ135">
        <v>5931.625</v>
      </c>
      <c r="CA135">
        <v>0.0520361328</v>
      </c>
      <c r="CB135">
        <v>0.0413155273</v>
      </c>
      <c r="CC135">
        <v>2.092</v>
      </c>
      <c r="CD135">
        <v>0</v>
      </c>
      <c r="CE135">
        <v>0</v>
      </c>
      <c r="CF135">
        <v>3539946.347</v>
      </c>
      <c r="CG135">
        <v>12716.810838</v>
      </c>
      <c r="CH135">
        <v>0</v>
      </c>
      <c r="CI135">
        <v>21259.252445</v>
      </c>
      <c r="CJ135">
        <v>381403.4875</v>
      </c>
      <c r="CK135">
        <v>0</v>
      </c>
      <c r="CL135">
        <v>0</v>
      </c>
      <c r="CM135">
        <v>25776.4696</v>
      </c>
      <c r="CN135">
        <v>12408.9595</v>
      </c>
      <c r="CO135">
        <v>0</v>
      </c>
      <c r="CP135">
        <v>0</v>
      </c>
      <c r="CQ135">
        <v>0</v>
      </c>
      <c r="CR135" s="113">
        <v>3993511</v>
      </c>
      <c r="CS135">
        <v>0.9731658002</v>
      </c>
      <c r="CT135">
        <v>3886349</v>
      </c>
      <c r="CU135">
        <v>840.286</v>
      </c>
      <c r="CV135" s="113">
        <v>262220</v>
      </c>
      <c r="CW135" s="113">
        <v>110920</v>
      </c>
      <c r="CX135" s="113">
        <v>373140</v>
      </c>
      <c r="CY135">
        <v>4366651.3269</v>
      </c>
      <c r="CZ135">
        <v>5229</v>
      </c>
      <c r="DA135">
        <v>829.278</v>
      </c>
      <c r="DB135">
        <v>5262</v>
      </c>
      <c r="DC135">
        <v>987.721</v>
      </c>
      <c r="DD135">
        <v>5199</v>
      </c>
      <c r="DE135">
        <v>2304.818</v>
      </c>
      <c r="DF135">
        <v>5092</v>
      </c>
      <c r="DG135">
        <v>1334.117</v>
      </c>
      <c r="DH135">
        <v>5111</v>
      </c>
      <c r="DI135">
        <v>591.372</v>
      </c>
      <c r="DJ135">
        <v>5121</v>
      </c>
      <c r="DK135">
        <v>332.793</v>
      </c>
      <c r="DL135">
        <v>5121</v>
      </c>
      <c r="DM135">
        <v>1346.994</v>
      </c>
      <c r="DN135">
        <v>5150</v>
      </c>
      <c r="DO135">
        <v>1417.459</v>
      </c>
      <c r="DP135">
        <v>5106</v>
      </c>
      <c r="DQ135">
        <v>668.851</v>
      </c>
      <c r="DR135">
        <v>0</v>
      </c>
      <c r="DS135">
        <v>4971</v>
      </c>
      <c r="DT135">
        <v>4170991</v>
      </c>
      <c r="DU135">
        <v>5235</v>
      </c>
      <c r="DV135" s="113">
        <v>4286299</v>
      </c>
      <c r="DW135" s="113">
        <v>100834</v>
      </c>
      <c r="DX135" s="113">
        <v>4387133</v>
      </c>
      <c r="DY135">
        <v>0</v>
      </c>
      <c r="DZ135" s="113">
        <v>4397989</v>
      </c>
      <c r="EA135" s="113">
        <v>4692997</v>
      </c>
      <c r="EB135" s="113">
        <v>404478</v>
      </c>
      <c r="EC135">
        <v>0</v>
      </c>
      <c r="ED135" s="113">
        <v>404478</v>
      </c>
      <c r="EE135">
        <v>0</v>
      </c>
      <c r="EF135">
        <v>4397989</v>
      </c>
      <c r="EG135">
        <v>5234</v>
      </c>
      <c r="EH135">
        <v>311560</v>
      </c>
      <c r="EI135" s="113">
        <v>4678211</v>
      </c>
      <c r="EJ135" s="113">
        <v>4791542</v>
      </c>
    </row>
    <row r="136" spans="1:140" ht="12.75">
      <c r="A136">
        <v>101863</v>
      </c>
      <c r="B136" t="s">
        <v>719</v>
      </c>
      <c r="C136" t="s">
        <v>711</v>
      </c>
      <c r="D136">
        <v>4</v>
      </c>
      <c r="E136">
        <v>1</v>
      </c>
      <c r="F136">
        <v>49.44</v>
      </c>
      <c r="G136">
        <v>0</v>
      </c>
      <c r="H136">
        <v>0</v>
      </c>
      <c r="I136">
        <v>0</v>
      </c>
      <c r="J136">
        <v>0</v>
      </c>
      <c r="K136">
        <v>0</v>
      </c>
      <c r="L136">
        <v>0</v>
      </c>
      <c r="M136">
        <v>0</v>
      </c>
      <c r="N136">
        <v>0</v>
      </c>
      <c r="O136">
        <v>0</v>
      </c>
      <c r="P136">
        <v>0</v>
      </c>
      <c r="Q136">
        <v>0</v>
      </c>
      <c r="R136">
        <v>0</v>
      </c>
      <c r="S136">
        <v>0</v>
      </c>
      <c r="T136">
        <v>114.17</v>
      </c>
      <c r="U136">
        <v>0</v>
      </c>
      <c r="V136">
        <v>0</v>
      </c>
      <c r="W136">
        <v>0</v>
      </c>
      <c r="X136">
        <v>0</v>
      </c>
      <c r="Y136">
        <v>0</v>
      </c>
      <c r="Z136">
        <v>0</v>
      </c>
      <c r="AA136">
        <v>0</v>
      </c>
      <c r="AB136">
        <v>0</v>
      </c>
      <c r="AC136">
        <v>0</v>
      </c>
      <c r="AD136">
        <v>0</v>
      </c>
      <c r="AE136">
        <v>0</v>
      </c>
      <c r="AF136">
        <v>0.967</v>
      </c>
      <c r="AG136">
        <v>0.967</v>
      </c>
      <c r="AH136">
        <v>0</v>
      </c>
      <c r="AI136">
        <v>49.44</v>
      </c>
      <c r="AJ136">
        <v>49.44</v>
      </c>
      <c r="AK136">
        <v>0.967</v>
      </c>
      <c r="AL136">
        <v>0</v>
      </c>
      <c r="AM136">
        <v>49.44</v>
      </c>
      <c r="AN136">
        <v>0</v>
      </c>
      <c r="AO136">
        <v>0</v>
      </c>
      <c r="AP136">
        <v>0</v>
      </c>
      <c r="AQ136">
        <v>0</v>
      </c>
      <c r="AR136">
        <v>0</v>
      </c>
      <c r="AS136">
        <v>0</v>
      </c>
      <c r="AT136">
        <v>0</v>
      </c>
      <c r="AU136">
        <v>0</v>
      </c>
      <c r="AV136">
        <v>0</v>
      </c>
      <c r="AW136" s="113">
        <v>1455</v>
      </c>
      <c r="AX136">
        <v>0</v>
      </c>
      <c r="AY136" s="113">
        <v>1455</v>
      </c>
      <c r="AZ136">
        <v>0</v>
      </c>
      <c r="BA136">
        <v>0</v>
      </c>
      <c r="BB136">
        <v>0</v>
      </c>
      <c r="BC136">
        <v>0</v>
      </c>
      <c r="BD136">
        <v>0</v>
      </c>
      <c r="BE136">
        <v>0</v>
      </c>
      <c r="BF136">
        <v>0</v>
      </c>
      <c r="BG136">
        <v>0</v>
      </c>
      <c r="BH136">
        <v>0</v>
      </c>
      <c r="BI136">
        <v>0</v>
      </c>
      <c r="BJ136">
        <v>0</v>
      </c>
      <c r="BK136">
        <v>0</v>
      </c>
      <c r="BL136">
        <v>3945</v>
      </c>
      <c r="BM136">
        <v>0</v>
      </c>
      <c r="BN136">
        <v>0</v>
      </c>
      <c r="BO136">
        <v>0</v>
      </c>
      <c r="BP136">
        <v>0</v>
      </c>
      <c r="BQ136">
        <v>0</v>
      </c>
      <c r="BR136">
        <v>0</v>
      </c>
      <c r="BS136">
        <v>0</v>
      </c>
      <c r="BT136">
        <v>0</v>
      </c>
      <c r="BU136">
        <v>0</v>
      </c>
      <c r="BV136">
        <v>0</v>
      </c>
      <c r="BW136">
        <v>4625.0302734</v>
      </c>
      <c r="BX136">
        <v>4887.3251953</v>
      </c>
      <c r="BY136">
        <v>4887.3251953</v>
      </c>
      <c r="BZ136">
        <v>5931.625</v>
      </c>
      <c r="CA136">
        <v>0.0520361328</v>
      </c>
      <c r="CB136">
        <v>0.0413155273</v>
      </c>
      <c r="CC136">
        <v>0</v>
      </c>
      <c r="CD136">
        <v>0</v>
      </c>
      <c r="CE136">
        <v>0</v>
      </c>
      <c r="CF136">
        <v>293259.54</v>
      </c>
      <c r="CG136">
        <v>0</v>
      </c>
      <c r="CH136">
        <v>0</v>
      </c>
      <c r="CI136">
        <v>0</v>
      </c>
      <c r="CJ136">
        <v>135442.72525</v>
      </c>
      <c r="CK136">
        <v>0</v>
      </c>
      <c r="CL136">
        <v>0</v>
      </c>
      <c r="CM136">
        <v>573.5881375</v>
      </c>
      <c r="CN136">
        <v>0</v>
      </c>
      <c r="CO136">
        <v>0</v>
      </c>
      <c r="CP136">
        <v>0</v>
      </c>
      <c r="CQ136">
        <v>0</v>
      </c>
      <c r="CR136" s="113">
        <v>429276</v>
      </c>
      <c r="CS136">
        <v>0.9731658002</v>
      </c>
      <c r="CT136">
        <v>417757</v>
      </c>
      <c r="CU136">
        <v>90.325</v>
      </c>
      <c r="CV136" s="113">
        <v>28187</v>
      </c>
      <c r="CW136" s="113">
        <v>11923</v>
      </c>
      <c r="CX136" s="113">
        <v>40110</v>
      </c>
      <c r="CY136">
        <v>469385.85339</v>
      </c>
      <c r="CZ136">
        <v>5229</v>
      </c>
      <c r="DA136">
        <v>829.278</v>
      </c>
      <c r="DB136">
        <v>5262</v>
      </c>
      <c r="DC136">
        <v>987.721</v>
      </c>
      <c r="DD136">
        <v>5199</v>
      </c>
      <c r="DE136">
        <v>2304.818</v>
      </c>
      <c r="DF136">
        <v>5092</v>
      </c>
      <c r="DG136">
        <v>1334.117</v>
      </c>
      <c r="DH136">
        <v>5111</v>
      </c>
      <c r="DI136">
        <v>591.372</v>
      </c>
      <c r="DJ136">
        <v>5121</v>
      </c>
      <c r="DK136">
        <v>332.793</v>
      </c>
      <c r="DL136">
        <v>5121</v>
      </c>
      <c r="DM136">
        <v>1346.994</v>
      </c>
      <c r="DN136">
        <v>5150</v>
      </c>
      <c r="DO136">
        <v>1417.459</v>
      </c>
      <c r="DP136">
        <v>5106</v>
      </c>
      <c r="DQ136">
        <v>668.851</v>
      </c>
      <c r="DR136">
        <v>0</v>
      </c>
      <c r="DS136">
        <v>4971</v>
      </c>
      <c r="DT136">
        <v>0</v>
      </c>
      <c r="DU136">
        <v>5091</v>
      </c>
      <c r="DV136" s="113">
        <v>449006</v>
      </c>
      <c r="DW136" s="113">
        <v>10839</v>
      </c>
      <c r="DX136" s="113">
        <v>459845</v>
      </c>
      <c r="DY136">
        <v>0</v>
      </c>
      <c r="DZ136" s="113">
        <v>459845</v>
      </c>
      <c r="EA136" s="113">
        <v>491458</v>
      </c>
      <c r="EB136" s="113">
        <v>30569</v>
      </c>
      <c r="EC136">
        <v>0</v>
      </c>
      <c r="ED136" s="113">
        <v>30569</v>
      </c>
      <c r="EE136">
        <v>0</v>
      </c>
      <c r="EF136">
        <v>459845</v>
      </c>
      <c r="EG136">
        <v>5091</v>
      </c>
      <c r="EH136">
        <v>30569</v>
      </c>
      <c r="EI136" s="113">
        <v>499955</v>
      </c>
      <c r="EJ136" s="113">
        <v>501410</v>
      </c>
    </row>
    <row r="137" spans="1:140" ht="12.75">
      <c r="A137">
        <v>101865</v>
      </c>
      <c r="B137" t="s">
        <v>719</v>
      </c>
      <c r="C137" t="s">
        <v>712</v>
      </c>
      <c r="D137">
        <v>4</v>
      </c>
      <c r="E137">
        <v>1</v>
      </c>
      <c r="F137">
        <v>222.847</v>
      </c>
      <c r="G137">
        <v>0</v>
      </c>
      <c r="H137">
        <v>0</v>
      </c>
      <c r="I137">
        <v>0.044</v>
      </c>
      <c r="J137">
        <v>6.177</v>
      </c>
      <c r="K137">
        <v>0.445</v>
      </c>
      <c r="L137">
        <v>0</v>
      </c>
      <c r="M137">
        <v>0</v>
      </c>
      <c r="N137">
        <v>0</v>
      </c>
      <c r="O137">
        <v>0</v>
      </c>
      <c r="P137">
        <v>0</v>
      </c>
      <c r="Q137">
        <v>5.161</v>
      </c>
      <c r="R137">
        <v>9.382</v>
      </c>
      <c r="S137">
        <v>0</v>
      </c>
      <c r="T137">
        <v>473.83</v>
      </c>
      <c r="U137">
        <v>0.308</v>
      </c>
      <c r="V137">
        <v>0</v>
      </c>
      <c r="W137">
        <v>0</v>
      </c>
      <c r="X137">
        <v>0</v>
      </c>
      <c r="Y137">
        <v>0</v>
      </c>
      <c r="Z137">
        <v>0</v>
      </c>
      <c r="AA137">
        <v>0</v>
      </c>
      <c r="AB137">
        <v>0</v>
      </c>
      <c r="AC137">
        <v>0</v>
      </c>
      <c r="AD137">
        <v>0</v>
      </c>
      <c r="AE137">
        <v>0</v>
      </c>
      <c r="AF137">
        <v>2.581</v>
      </c>
      <c r="AG137">
        <v>2.581</v>
      </c>
      <c r="AH137">
        <v>0</v>
      </c>
      <c r="AI137">
        <v>222.847</v>
      </c>
      <c r="AJ137">
        <v>222.847</v>
      </c>
      <c r="AK137">
        <v>2.581</v>
      </c>
      <c r="AL137">
        <v>6.666</v>
      </c>
      <c r="AM137">
        <v>211.02</v>
      </c>
      <c r="AN137">
        <v>104.908</v>
      </c>
      <c r="AO137">
        <v>0</v>
      </c>
      <c r="AP137">
        <v>0</v>
      </c>
      <c r="AQ137">
        <v>0</v>
      </c>
      <c r="AR137">
        <v>0</v>
      </c>
      <c r="AS137" s="113">
        <v>28850</v>
      </c>
      <c r="AT137">
        <v>0</v>
      </c>
      <c r="AU137">
        <v>0</v>
      </c>
      <c r="AV137">
        <v>0</v>
      </c>
      <c r="AW137" s="113">
        <v>6558</v>
      </c>
      <c r="AX137">
        <v>0</v>
      </c>
      <c r="AY137" s="113">
        <v>6558</v>
      </c>
      <c r="AZ137">
        <v>0</v>
      </c>
      <c r="BA137">
        <v>0</v>
      </c>
      <c r="BB137">
        <v>0</v>
      </c>
      <c r="BC137">
        <v>0</v>
      </c>
      <c r="BD137">
        <v>0</v>
      </c>
      <c r="BE137">
        <v>0</v>
      </c>
      <c r="BF137">
        <v>0</v>
      </c>
      <c r="BG137">
        <v>0</v>
      </c>
      <c r="BH137">
        <v>0</v>
      </c>
      <c r="BI137">
        <v>0</v>
      </c>
      <c r="BJ137">
        <v>0.279</v>
      </c>
      <c r="BK137">
        <v>0</v>
      </c>
      <c r="BL137">
        <v>3945</v>
      </c>
      <c r="BM137">
        <v>0</v>
      </c>
      <c r="BN137">
        <v>0</v>
      </c>
      <c r="BO137">
        <v>0</v>
      </c>
      <c r="BP137">
        <v>0</v>
      </c>
      <c r="BQ137">
        <v>0</v>
      </c>
      <c r="BR137">
        <v>0</v>
      </c>
      <c r="BS137">
        <v>0</v>
      </c>
      <c r="BT137">
        <v>0</v>
      </c>
      <c r="BU137">
        <v>0</v>
      </c>
      <c r="BV137">
        <v>0</v>
      </c>
      <c r="BW137">
        <v>4625.0302734</v>
      </c>
      <c r="BX137">
        <v>4887.3251953</v>
      </c>
      <c r="BY137">
        <v>4887.3251953</v>
      </c>
      <c r="BZ137">
        <v>5931.625</v>
      </c>
      <c r="CA137">
        <v>0.0520361328</v>
      </c>
      <c r="CB137">
        <v>0.0413155273</v>
      </c>
      <c r="CC137">
        <v>20.086</v>
      </c>
      <c r="CD137">
        <v>0</v>
      </c>
      <c r="CE137">
        <v>0</v>
      </c>
      <c r="CF137">
        <v>1251691.5075</v>
      </c>
      <c r="CG137">
        <v>61215.556325</v>
      </c>
      <c r="CH137">
        <v>41342</v>
      </c>
      <c r="CI137">
        <v>0</v>
      </c>
      <c r="CJ137">
        <v>562116.37475</v>
      </c>
      <c r="CK137">
        <v>4402.926605</v>
      </c>
      <c r="CL137">
        <v>0</v>
      </c>
      <c r="CM137">
        <v>1530.9524125</v>
      </c>
      <c r="CN137">
        <v>119142.61975</v>
      </c>
      <c r="CO137">
        <v>0</v>
      </c>
      <c r="CP137">
        <v>0</v>
      </c>
      <c r="CQ137">
        <v>0</v>
      </c>
      <c r="CR137" s="113">
        <v>2070292</v>
      </c>
      <c r="CS137">
        <v>0.9731658002</v>
      </c>
      <c r="CT137">
        <v>1986661</v>
      </c>
      <c r="CU137">
        <v>429.546</v>
      </c>
      <c r="CV137" s="113">
        <v>134044</v>
      </c>
      <c r="CW137" s="113">
        <v>56701</v>
      </c>
      <c r="CX137" s="113">
        <v>190745</v>
      </c>
      <c r="CY137">
        <v>2261036.9373</v>
      </c>
      <c r="CZ137">
        <v>5229</v>
      </c>
      <c r="DA137">
        <v>829.278</v>
      </c>
      <c r="DB137">
        <v>5262</v>
      </c>
      <c r="DC137">
        <v>987.721</v>
      </c>
      <c r="DD137">
        <v>5199</v>
      </c>
      <c r="DE137">
        <v>2304.818</v>
      </c>
      <c r="DF137">
        <v>5092</v>
      </c>
      <c r="DG137">
        <v>1334.117</v>
      </c>
      <c r="DH137">
        <v>5111</v>
      </c>
      <c r="DI137">
        <v>591.372</v>
      </c>
      <c r="DJ137">
        <v>5121</v>
      </c>
      <c r="DK137">
        <v>332.793</v>
      </c>
      <c r="DL137">
        <v>5121</v>
      </c>
      <c r="DM137">
        <v>1346.994</v>
      </c>
      <c r="DN137">
        <v>5150</v>
      </c>
      <c r="DO137">
        <v>1417.459</v>
      </c>
      <c r="DP137">
        <v>5106</v>
      </c>
      <c r="DQ137">
        <v>668.851</v>
      </c>
      <c r="DR137">
        <v>0</v>
      </c>
      <c r="DS137">
        <v>4971</v>
      </c>
      <c r="DT137">
        <v>0</v>
      </c>
      <c r="DU137">
        <v>5091</v>
      </c>
      <c r="DV137" s="113">
        <v>2135273</v>
      </c>
      <c r="DW137" s="113">
        <v>51546</v>
      </c>
      <c r="DX137" s="113">
        <v>2186819</v>
      </c>
      <c r="DY137">
        <v>0</v>
      </c>
      <c r="DZ137" s="113">
        <v>2186819</v>
      </c>
      <c r="EA137" s="113">
        <v>2337160</v>
      </c>
      <c r="EB137" s="113">
        <v>116527</v>
      </c>
      <c r="EC137">
        <v>0</v>
      </c>
      <c r="ED137" s="113">
        <v>116527</v>
      </c>
      <c r="EE137">
        <v>0</v>
      </c>
      <c r="EF137">
        <v>2186819</v>
      </c>
      <c r="EG137">
        <v>5091</v>
      </c>
      <c r="EH137">
        <v>116527</v>
      </c>
      <c r="EI137" s="113">
        <v>2377564</v>
      </c>
      <c r="EJ137" s="113">
        <v>2384122</v>
      </c>
    </row>
    <row r="138" spans="1:140" ht="12.75">
      <c r="A138">
        <v>105801</v>
      </c>
      <c r="B138" t="s">
        <v>719</v>
      </c>
      <c r="C138" t="s">
        <v>342</v>
      </c>
      <c r="D138">
        <v>4</v>
      </c>
      <c r="E138">
        <v>1</v>
      </c>
      <c r="F138">
        <v>125.189</v>
      </c>
      <c r="G138">
        <v>0</v>
      </c>
      <c r="H138">
        <v>0</v>
      </c>
      <c r="I138">
        <v>0</v>
      </c>
      <c r="J138">
        <v>0</v>
      </c>
      <c r="K138">
        <v>0</v>
      </c>
      <c r="L138">
        <v>0</v>
      </c>
      <c r="M138">
        <v>0</v>
      </c>
      <c r="N138">
        <v>0</v>
      </c>
      <c r="O138">
        <v>0</v>
      </c>
      <c r="P138">
        <v>0</v>
      </c>
      <c r="Q138">
        <v>20.913</v>
      </c>
      <c r="R138">
        <v>11.522</v>
      </c>
      <c r="S138">
        <v>0</v>
      </c>
      <c r="T138">
        <v>58</v>
      </c>
      <c r="U138">
        <v>0</v>
      </c>
      <c r="V138">
        <v>0</v>
      </c>
      <c r="W138">
        <v>0</v>
      </c>
      <c r="X138">
        <v>0</v>
      </c>
      <c r="Y138">
        <v>0</v>
      </c>
      <c r="Z138">
        <v>0</v>
      </c>
      <c r="AA138">
        <v>0</v>
      </c>
      <c r="AB138">
        <v>0</v>
      </c>
      <c r="AC138">
        <v>0</v>
      </c>
      <c r="AD138">
        <v>0</v>
      </c>
      <c r="AE138">
        <v>0</v>
      </c>
      <c r="AF138">
        <v>0</v>
      </c>
      <c r="AG138">
        <v>0</v>
      </c>
      <c r="AH138">
        <v>0</v>
      </c>
      <c r="AI138">
        <v>125.189</v>
      </c>
      <c r="AJ138">
        <v>125.189</v>
      </c>
      <c r="AK138">
        <v>0</v>
      </c>
      <c r="AL138">
        <v>0</v>
      </c>
      <c r="AM138">
        <v>104.276</v>
      </c>
      <c r="AN138">
        <v>125.188</v>
      </c>
      <c r="AO138">
        <v>1</v>
      </c>
      <c r="AP138">
        <v>0</v>
      </c>
      <c r="AQ138">
        <v>0</v>
      </c>
      <c r="AR138">
        <v>0</v>
      </c>
      <c r="AS138" s="113">
        <v>34427</v>
      </c>
      <c r="AT138">
        <v>500</v>
      </c>
      <c r="AU138">
        <v>0</v>
      </c>
      <c r="AV138">
        <v>0</v>
      </c>
      <c r="AW138" s="113">
        <v>3684</v>
      </c>
      <c r="AX138">
        <v>0</v>
      </c>
      <c r="AY138" s="113">
        <v>3684</v>
      </c>
      <c r="AZ138">
        <v>0</v>
      </c>
      <c r="BA138" s="113">
        <v>63470</v>
      </c>
      <c r="BB138">
        <v>0</v>
      </c>
      <c r="BC138">
        <v>0</v>
      </c>
      <c r="BD138">
        <v>0</v>
      </c>
      <c r="BE138" s="113">
        <v>63470</v>
      </c>
      <c r="BF138" s="113">
        <v>-20210</v>
      </c>
      <c r="BG138">
        <v>0</v>
      </c>
      <c r="BH138">
        <v>0</v>
      </c>
      <c r="BI138">
        <v>0</v>
      </c>
      <c r="BJ138">
        <v>4.286</v>
      </c>
      <c r="BK138">
        <v>112.331</v>
      </c>
      <c r="BL138">
        <v>3945</v>
      </c>
      <c r="BM138" s="113">
        <v>3597</v>
      </c>
      <c r="BN138" s="113">
        <v>44710</v>
      </c>
      <c r="BO138" s="113">
        <v>1088906</v>
      </c>
      <c r="BP138">
        <v>174.304</v>
      </c>
      <c r="BQ138">
        <v>5779</v>
      </c>
      <c r="BR138" s="113">
        <v>904043</v>
      </c>
      <c r="BS138">
        <v>5920</v>
      </c>
      <c r="BT138" s="113">
        <v>127773</v>
      </c>
      <c r="BU138">
        <v>0</v>
      </c>
      <c r="BV138" s="113">
        <v>20210</v>
      </c>
      <c r="BW138">
        <v>4625.0302734</v>
      </c>
      <c r="BX138">
        <v>4887.3251953</v>
      </c>
      <c r="BY138">
        <v>4887.3251953</v>
      </c>
      <c r="BZ138">
        <v>5931.625</v>
      </c>
      <c r="CA138">
        <v>0.0520361328</v>
      </c>
      <c r="CB138">
        <v>0.0413155273</v>
      </c>
      <c r="CC138">
        <v>0</v>
      </c>
      <c r="CD138">
        <v>0</v>
      </c>
      <c r="CE138">
        <v>0</v>
      </c>
      <c r="CF138">
        <v>618526.1285</v>
      </c>
      <c r="CG138">
        <v>75178.601575</v>
      </c>
      <c r="CH138">
        <v>167679</v>
      </c>
      <c r="CI138">
        <v>0</v>
      </c>
      <c r="CJ138">
        <v>68806.85</v>
      </c>
      <c r="CK138">
        <v>0</v>
      </c>
      <c r="CL138">
        <v>0</v>
      </c>
      <c r="CM138">
        <v>0</v>
      </c>
      <c r="CN138">
        <v>0</v>
      </c>
      <c r="CO138">
        <v>0</v>
      </c>
      <c r="CP138">
        <v>0</v>
      </c>
      <c r="CQ138">
        <v>0</v>
      </c>
      <c r="CR138" s="113">
        <v>1028088</v>
      </c>
      <c r="CS138">
        <v>0.9731658002</v>
      </c>
      <c r="CT138">
        <v>905230</v>
      </c>
      <c r="CU138">
        <v>195.724</v>
      </c>
      <c r="CV138" s="113">
        <v>61078</v>
      </c>
      <c r="CW138" s="113">
        <v>25836</v>
      </c>
      <c r="CX138" s="113">
        <v>86914</v>
      </c>
      <c r="CY138">
        <v>1115001.5801</v>
      </c>
      <c r="CZ138">
        <v>5229</v>
      </c>
      <c r="DA138">
        <v>829.278</v>
      </c>
      <c r="DB138">
        <v>5262</v>
      </c>
      <c r="DC138">
        <v>987.721</v>
      </c>
      <c r="DD138">
        <v>5199</v>
      </c>
      <c r="DE138">
        <v>2304.818</v>
      </c>
      <c r="DF138">
        <v>5092</v>
      </c>
      <c r="DG138">
        <v>1334.117</v>
      </c>
      <c r="DH138">
        <v>5111</v>
      </c>
      <c r="DI138">
        <v>591.372</v>
      </c>
      <c r="DJ138">
        <v>5121</v>
      </c>
      <c r="DK138">
        <v>332.793</v>
      </c>
      <c r="DL138">
        <v>5121</v>
      </c>
      <c r="DM138">
        <v>1346.994</v>
      </c>
      <c r="DN138">
        <v>5150</v>
      </c>
      <c r="DO138">
        <v>1417.459</v>
      </c>
      <c r="DP138">
        <v>5106</v>
      </c>
      <c r="DQ138">
        <v>668.851</v>
      </c>
      <c r="DR138">
        <v>0</v>
      </c>
      <c r="DS138">
        <v>4971</v>
      </c>
      <c r="DT138">
        <v>1031816</v>
      </c>
      <c r="DU138">
        <v>5920</v>
      </c>
      <c r="DV138" s="113">
        <v>1131089</v>
      </c>
      <c r="DW138" s="113">
        <v>23487</v>
      </c>
      <c r="DX138" s="113">
        <v>1154576</v>
      </c>
      <c r="DY138" s="113">
        <v>18760</v>
      </c>
      <c r="DZ138" s="113">
        <v>1176933</v>
      </c>
      <c r="EA138" s="113">
        <v>1227189</v>
      </c>
      <c r="EB138" s="113">
        <v>148845</v>
      </c>
      <c r="EC138">
        <v>0</v>
      </c>
      <c r="ED138" s="113">
        <v>148845</v>
      </c>
      <c r="EE138">
        <v>0</v>
      </c>
      <c r="EF138">
        <v>1176933</v>
      </c>
      <c r="EG138">
        <v>6013</v>
      </c>
      <c r="EH138">
        <v>129135</v>
      </c>
      <c r="EI138" s="113">
        <v>1244137</v>
      </c>
      <c r="EJ138" s="113">
        <v>1268031</v>
      </c>
    </row>
    <row r="139" spans="1:140" ht="12.75">
      <c r="A139">
        <v>105802</v>
      </c>
      <c r="B139" t="s">
        <v>719</v>
      </c>
      <c r="C139" t="s">
        <v>178</v>
      </c>
      <c r="D139">
        <v>4</v>
      </c>
      <c r="E139">
        <v>1</v>
      </c>
      <c r="F139">
        <v>133.82</v>
      </c>
      <c r="G139">
        <v>0</v>
      </c>
      <c r="H139">
        <v>0</v>
      </c>
      <c r="I139">
        <v>0.199</v>
      </c>
      <c r="J139">
        <v>0</v>
      </c>
      <c r="K139">
        <v>0</v>
      </c>
      <c r="L139">
        <v>0</v>
      </c>
      <c r="M139">
        <v>0</v>
      </c>
      <c r="N139">
        <v>0</v>
      </c>
      <c r="O139">
        <v>0</v>
      </c>
      <c r="P139">
        <v>0</v>
      </c>
      <c r="Q139">
        <v>0</v>
      </c>
      <c r="R139">
        <v>7.016</v>
      </c>
      <c r="S139">
        <v>0</v>
      </c>
      <c r="T139">
        <v>111</v>
      </c>
      <c r="U139">
        <v>0</v>
      </c>
      <c r="V139">
        <v>0</v>
      </c>
      <c r="W139">
        <v>0</v>
      </c>
      <c r="X139">
        <v>0</v>
      </c>
      <c r="Y139">
        <v>0</v>
      </c>
      <c r="Z139">
        <v>0</v>
      </c>
      <c r="AA139">
        <v>0</v>
      </c>
      <c r="AB139">
        <v>0</v>
      </c>
      <c r="AC139">
        <v>0</v>
      </c>
      <c r="AD139">
        <v>0</v>
      </c>
      <c r="AE139">
        <v>0</v>
      </c>
      <c r="AF139">
        <v>0</v>
      </c>
      <c r="AG139">
        <v>0</v>
      </c>
      <c r="AH139">
        <v>0</v>
      </c>
      <c r="AI139">
        <v>133.82</v>
      </c>
      <c r="AJ139">
        <v>133.82</v>
      </c>
      <c r="AK139">
        <v>0</v>
      </c>
      <c r="AL139">
        <v>0.199</v>
      </c>
      <c r="AM139">
        <v>133.621</v>
      </c>
      <c r="AN139">
        <v>0</v>
      </c>
      <c r="AO139">
        <v>20.667</v>
      </c>
      <c r="AP139">
        <v>2.917</v>
      </c>
      <c r="AQ139">
        <v>0</v>
      </c>
      <c r="AR139">
        <v>0</v>
      </c>
      <c r="AS139">
        <v>0</v>
      </c>
      <c r="AT139" s="113">
        <v>11062</v>
      </c>
      <c r="AU139">
        <v>0</v>
      </c>
      <c r="AV139">
        <v>0</v>
      </c>
      <c r="AW139" s="113">
        <v>3938</v>
      </c>
      <c r="AX139">
        <v>0</v>
      </c>
      <c r="AY139" s="113">
        <v>3938</v>
      </c>
      <c r="AZ139">
        <v>0</v>
      </c>
      <c r="BA139" s="113">
        <v>29368</v>
      </c>
      <c r="BB139">
        <v>0</v>
      </c>
      <c r="BC139">
        <v>0</v>
      </c>
      <c r="BD139">
        <v>0</v>
      </c>
      <c r="BE139" s="113">
        <v>29368</v>
      </c>
      <c r="BF139" s="113">
        <v>-18855</v>
      </c>
      <c r="BG139">
        <v>0</v>
      </c>
      <c r="BH139">
        <v>0</v>
      </c>
      <c r="BI139">
        <v>0</v>
      </c>
      <c r="BJ139">
        <v>0</v>
      </c>
      <c r="BK139">
        <v>105.685</v>
      </c>
      <c r="BL139">
        <v>3945</v>
      </c>
      <c r="BM139" s="113">
        <v>2925</v>
      </c>
      <c r="BN139">
        <v>0</v>
      </c>
      <c r="BO139" s="113">
        <v>870460</v>
      </c>
      <c r="BP139">
        <v>155.947</v>
      </c>
      <c r="BQ139">
        <v>5083</v>
      </c>
      <c r="BR139" s="113">
        <v>741199</v>
      </c>
      <c r="BS139">
        <v>5222</v>
      </c>
      <c r="BT139" s="113">
        <v>73118</v>
      </c>
      <c r="BU139">
        <v>0</v>
      </c>
      <c r="BV139" s="113">
        <v>18855</v>
      </c>
      <c r="BW139">
        <v>4625.0302734</v>
      </c>
      <c r="BX139">
        <v>4887.3251953</v>
      </c>
      <c r="BY139">
        <v>4887.3251953</v>
      </c>
      <c r="BZ139">
        <v>5931.625</v>
      </c>
      <c r="CA139">
        <v>0.0520361328</v>
      </c>
      <c r="CB139">
        <v>0.0413155273</v>
      </c>
      <c r="CC139">
        <v>0.995</v>
      </c>
      <c r="CD139">
        <v>0</v>
      </c>
      <c r="CE139">
        <v>0</v>
      </c>
      <c r="CF139">
        <v>792589.66413</v>
      </c>
      <c r="CG139">
        <v>45777.9091</v>
      </c>
      <c r="CH139">
        <v>0</v>
      </c>
      <c r="CI139">
        <v>0</v>
      </c>
      <c r="CJ139">
        <v>131682.075</v>
      </c>
      <c r="CK139">
        <v>0</v>
      </c>
      <c r="CL139">
        <v>0</v>
      </c>
      <c r="CM139">
        <v>0</v>
      </c>
      <c r="CN139">
        <v>5901.966875</v>
      </c>
      <c r="CO139">
        <v>0</v>
      </c>
      <c r="CP139">
        <v>0</v>
      </c>
      <c r="CQ139">
        <v>0</v>
      </c>
      <c r="CR139" s="113">
        <v>1005320</v>
      </c>
      <c r="CS139">
        <v>0.9731658002</v>
      </c>
      <c r="CT139">
        <v>949763</v>
      </c>
      <c r="CU139">
        <v>205.353</v>
      </c>
      <c r="CV139" s="113">
        <v>64083</v>
      </c>
      <c r="CW139" s="113">
        <v>27107</v>
      </c>
      <c r="CX139" s="113">
        <v>91190</v>
      </c>
      <c r="CY139">
        <v>1096509.6151</v>
      </c>
      <c r="CZ139">
        <v>5229</v>
      </c>
      <c r="DA139">
        <v>829.278</v>
      </c>
      <c r="DB139">
        <v>5262</v>
      </c>
      <c r="DC139">
        <v>987.721</v>
      </c>
      <c r="DD139">
        <v>5199</v>
      </c>
      <c r="DE139">
        <v>2304.818</v>
      </c>
      <c r="DF139">
        <v>5092</v>
      </c>
      <c r="DG139">
        <v>1334.117</v>
      </c>
      <c r="DH139">
        <v>5111</v>
      </c>
      <c r="DI139">
        <v>591.372</v>
      </c>
      <c r="DJ139">
        <v>5121</v>
      </c>
      <c r="DK139">
        <v>332.793</v>
      </c>
      <c r="DL139">
        <v>5121</v>
      </c>
      <c r="DM139">
        <v>1346.994</v>
      </c>
      <c r="DN139">
        <v>5150</v>
      </c>
      <c r="DO139">
        <v>1417.459</v>
      </c>
      <c r="DP139">
        <v>5106</v>
      </c>
      <c r="DQ139">
        <v>668.851</v>
      </c>
      <c r="DR139">
        <v>0</v>
      </c>
      <c r="DS139">
        <v>4971</v>
      </c>
      <c r="DT139">
        <v>814317</v>
      </c>
      <c r="DU139">
        <v>5222</v>
      </c>
      <c r="DV139" s="113">
        <v>1043809</v>
      </c>
      <c r="DW139" s="113">
        <v>24642</v>
      </c>
      <c r="DX139" s="113">
        <v>1068451</v>
      </c>
      <c r="DY139" s="113">
        <v>29368</v>
      </c>
      <c r="DZ139" s="113">
        <v>1100744</v>
      </c>
      <c r="EA139" s="113">
        <v>1144227</v>
      </c>
      <c r="EB139" s="113">
        <v>95424</v>
      </c>
      <c r="EC139">
        <v>0</v>
      </c>
      <c r="ED139" s="113">
        <v>95424</v>
      </c>
      <c r="EE139">
        <v>0</v>
      </c>
      <c r="EF139">
        <v>1100744</v>
      </c>
      <c r="EG139">
        <v>5360</v>
      </c>
      <c r="EH139">
        <v>87631</v>
      </c>
      <c r="EI139" s="113">
        <v>1184141</v>
      </c>
      <c r="EJ139" s="113">
        <v>1206934</v>
      </c>
    </row>
    <row r="140" spans="1:140" ht="12.75">
      <c r="A140">
        <v>108801</v>
      </c>
      <c r="B140" t="s">
        <v>719</v>
      </c>
      <c r="C140" t="s">
        <v>45</v>
      </c>
      <c r="D140">
        <v>4</v>
      </c>
      <c r="E140">
        <v>1</v>
      </c>
      <c r="F140">
        <v>473.655</v>
      </c>
      <c r="G140">
        <v>0.167</v>
      </c>
      <c r="H140">
        <v>0.058</v>
      </c>
      <c r="I140">
        <v>0.039</v>
      </c>
      <c r="J140">
        <v>17.888</v>
      </c>
      <c r="K140">
        <v>0.102</v>
      </c>
      <c r="L140">
        <v>0</v>
      </c>
      <c r="M140">
        <v>0</v>
      </c>
      <c r="N140">
        <v>0</v>
      </c>
      <c r="O140">
        <v>0</v>
      </c>
      <c r="P140">
        <v>0</v>
      </c>
      <c r="Q140">
        <v>24.357</v>
      </c>
      <c r="R140">
        <v>4.185</v>
      </c>
      <c r="S140">
        <v>0</v>
      </c>
      <c r="T140">
        <v>683.5</v>
      </c>
      <c r="U140">
        <v>2.108</v>
      </c>
      <c r="V140">
        <v>0</v>
      </c>
      <c r="W140">
        <v>0</v>
      </c>
      <c r="X140">
        <v>0</v>
      </c>
      <c r="Y140">
        <v>0</v>
      </c>
      <c r="Z140">
        <v>0</v>
      </c>
      <c r="AA140">
        <v>0</v>
      </c>
      <c r="AB140">
        <v>0</v>
      </c>
      <c r="AC140">
        <v>0</v>
      </c>
      <c r="AD140">
        <v>0</v>
      </c>
      <c r="AE140">
        <v>0</v>
      </c>
      <c r="AF140">
        <v>109.317</v>
      </c>
      <c r="AG140">
        <v>109.317</v>
      </c>
      <c r="AH140">
        <v>0</v>
      </c>
      <c r="AI140">
        <v>473.655</v>
      </c>
      <c r="AJ140">
        <v>473.655</v>
      </c>
      <c r="AK140">
        <v>109.317</v>
      </c>
      <c r="AL140">
        <v>18.254</v>
      </c>
      <c r="AM140">
        <v>431.044</v>
      </c>
      <c r="AN140">
        <v>288.927</v>
      </c>
      <c r="AO140">
        <v>72.75</v>
      </c>
      <c r="AP140">
        <v>0</v>
      </c>
      <c r="AQ140">
        <v>0</v>
      </c>
      <c r="AR140">
        <v>0</v>
      </c>
      <c r="AS140" s="113">
        <v>79455</v>
      </c>
      <c r="AT140" s="113">
        <v>36375</v>
      </c>
      <c r="AU140">
        <v>0</v>
      </c>
      <c r="AV140">
        <v>0</v>
      </c>
      <c r="AW140" s="113">
        <v>13940</v>
      </c>
      <c r="AX140">
        <v>0</v>
      </c>
      <c r="AY140" s="113">
        <v>13940</v>
      </c>
      <c r="AZ140">
        <v>0</v>
      </c>
      <c r="BA140">
        <v>0</v>
      </c>
      <c r="BB140">
        <v>0</v>
      </c>
      <c r="BC140">
        <v>0</v>
      </c>
      <c r="BD140">
        <v>0</v>
      </c>
      <c r="BE140">
        <v>0</v>
      </c>
      <c r="BF140" s="113">
        <v>-119657</v>
      </c>
      <c r="BG140">
        <v>0</v>
      </c>
      <c r="BH140">
        <v>0</v>
      </c>
      <c r="BI140">
        <v>0</v>
      </c>
      <c r="BJ140">
        <v>1.665</v>
      </c>
      <c r="BK140">
        <v>530.772</v>
      </c>
      <c r="BL140">
        <v>3945</v>
      </c>
      <c r="BM140" s="113">
        <v>25472</v>
      </c>
      <c r="BN140">
        <v>0</v>
      </c>
      <c r="BO140" s="113">
        <v>5577503</v>
      </c>
      <c r="BP140">
        <v>1005.48</v>
      </c>
      <c r="BQ140">
        <v>5078</v>
      </c>
      <c r="BR140" s="113">
        <v>4871261</v>
      </c>
      <c r="BS140">
        <v>5223</v>
      </c>
      <c r="BT140" s="113">
        <v>380696</v>
      </c>
      <c r="BU140">
        <v>0</v>
      </c>
      <c r="BV140" s="113">
        <v>119657</v>
      </c>
      <c r="BW140">
        <v>4625.0302734</v>
      </c>
      <c r="BX140">
        <v>4887.3251953</v>
      </c>
      <c r="BY140">
        <v>4887.3251953</v>
      </c>
      <c r="BZ140">
        <v>5931.625</v>
      </c>
      <c r="CA140">
        <v>0.0520361328</v>
      </c>
      <c r="CB140">
        <v>0.0413155273</v>
      </c>
      <c r="CC140">
        <v>55.174</v>
      </c>
      <c r="CD140">
        <v>0</v>
      </c>
      <c r="CE140">
        <v>0</v>
      </c>
      <c r="CF140">
        <v>2556791.3665</v>
      </c>
      <c r="CG140">
        <v>27306.235688</v>
      </c>
      <c r="CH140">
        <v>195127</v>
      </c>
      <c r="CI140">
        <v>0</v>
      </c>
      <c r="CJ140">
        <v>810853.1375</v>
      </c>
      <c r="CK140">
        <v>30134.315855</v>
      </c>
      <c r="CL140">
        <v>0</v>
      </c>
      <c r="CM140">
        <v>64842.745013</v>
      </c>
      <c r="CN140">
        <v>327271.47775</v>
      </c>
      <c r="CO140">
        <v>0</v>
      </c>
      <c r="CP140">
        <v>0</v>
      </c>
      <c r="CQ140">
        <v>0</v>
      </c>
      <c r="CR140" s="113">
        <v>4091781</v>
      </c>
      <c r="CS140">
        <v>0.9731658002</v>
      </c>
      <c r="CT140">
        <v>3904659</v>
      </c>
      <c r="CU140">
        <v>844.245</v>
      </c>
      <c r="CV140" s="113">
        <v>263456</v>
      </c>
      <c r="CW140" s="113">
        <v>111443</v>
      </c>
      <c r="CX140" s="113">
        <v>374899</v>
      </c>
      <c r="CY140">
        <v>4466680.2783</v>
      </c>
      <c r="CZ140">
        <v>5229</v>
      </c>
      <c r="DA140">
        <v>829.278</v>
      </c>
      <c r="DB140">
        <v>5262</v>
      </c>
      <c r="DC140">
        <v>987.721</v>
      </c>
      <c r="DD140">
        <v>5199</v>
      </c>
      <c r="DE140">
        <v>2304.818</v>
      </c>
      <c r="DF140">
        <v>5092</v>
      </c>
      <c r="DG140">
        <v>1334.117</v>
      </c>
      <c r="DH140">
        <v>5111</v>
      </c>
      <c r="DI140">
        <v>591.372</v>
      </c>
      <c r="DJ140">
        <v>5121</v>
      </c>
      <c r="DK140">
        <v>332.793</v>
      </c>
      <c r="DL140">
        <v>5121</v>
      </c>
      <c r="DM140">
        <v>1346.994</v>
      </c>
      <c r="DN140">
        <v>5150</v>
      </c>
      <c r="DO140">
        <v>1417.459</v>
      </c>
      <c r="DP140">
        <v>5106</v>
      </c>
      <c r="DQ140">
        <v>668.851</v>
      </c>
      <c r="DR140">
        <v>0</v>
      </c>
      <c r="DS140">
        <v>4971</v>
      </c>
      <c r="DT140">
        <v>5251957</v>
      </c>
      <c r="DU140">
        <v>5223</v>
      </c>
      <c r="DV140" s="113">
        <v>4287076</v>
      </c>
      <c r="DW140" s="113">
        <v>101309</v>
      </c>
      <c r="DX140" s="113">
        <v>4388385</v>
      </c>
      <c r="DY140">
        <v>0</v>
      </c>
      <c r="DZ140" s="113">
        <v>4413857</v>
      </c>
      <c r="EA140" s="113">
        <v>4704977</v>
      </c>
      <c r="EB140" s="113">
        <v>322076</v>
      </c>
      <c r="EC140">
        <v>0</v>
      </c>
      <c r="ED140" s="113">
        <v>322076</v>
      </c>
      <c r="EE140">
        <v>0</v>
      </c>
      <c r="EF140">
        <v>4413857</v>
      </c>
      <c r="EG140">
        <v>5228</v>
      </c>
      <c r="EH140">
        <v>238794</v>
      </c>
      <c r="EI140" s="113">
        <v>4705474</v>
      </c>
      <c r="EJ140" s="113">
        <v>4839071</v>
      </c>
    </row>
    <row r="141" spans="1:140" ht="12.75">
      <c r="A141">
        <v>108802</v>
      </c>
      <c r="B141" t="s">
        <v>719</v>
      </c>
      <c r="C141" t="s">
        <v>46</v>
      </c>
      <c r="D141">
        <v>4</v>
      </c>
      <c r="E141">
        <v>1</v>
      </c>
      <c r="F141">
        <v>673.829</v>
      </c>
      <c r="G141">
        <v>0</v>
      </c>
      <c r="H141">
        <v>0</v>
      </c>
      <c r="I141">
        <v>0.975</v>
      </c>
      <c r="J141">
        <v>5.01</v>
      </c>
      <c r="K141">
        <v>0.096</v>
      </c>
      <c r="L141">
        <v>0</v>
      </c>
      <c r="M141">
        <v>0</v>
      </c>
      <c r="N141">
        <v>0</v>
      </c>
      <c r="O141">
        <v>0</v>
      </c>
      <c r="P141">
        <v>0</v>
      </c>
      <c r="Q141">
        <v>0</v>
      </c>
      <c r="R141">
        <v>8.814</v>
      </c>
      <c r="S141">
        <v>0</v>
      </c>
      <c r="T141">
        <v>520.5</v>
      </c>
      <c r="U141">
        <v>0</v>
      </c>
      <c r="V141">
        <v>0</v>
      </c>
      <c r="W141">
        <v>0</v>
      </c>
      <c r="X141">
        <v>0</v>
      </c>
      <c r="Y141">
        <v>0</v>
      </c>
      <c r="Z141">
        <v>0</v>
      </c>
      <c r="AA141">
        <v>0</v>
      </c>
      <c r="AB141">
        <v>0</v>
      </c>
      <c r="AC141">
        <v>0</v>
      </c>
      <c r="AD141">
        <v>0</v>
      </c>
      <c r="AE141">
        <v>0</v>
      </c>
      <c r="AF141">
        <v>142.714</v>
      </c>
      <c r="AG141">
        <v>142.714</v>
      </c>
      <c r="AH141">
        <v>0</v>
      </c>
      <c r="AI141">
        <v>673.829</v>
      </c>
      <c r="AJ141">
        <v>673.829</v>
      </c>
      <c r="AK141">
        <v>142.714</v>
      </c>
      <c r="AL141">
        <v>6.081</v>
      </c>
      <c r="AM141">
        <v>667.748</v>
      </c>
      <c r="AN141">
        <v>0</v>
      </c>
      <c r="AO141">
        <v>50</v>
      </c>
      <c r="AP141">
        <v>1.417</v>
      </c>
      <c r="AQ141">
        <v>0</v>
      </c>
      <c r="AR141">
        <v>0</v>
      </c>
      <c r="AS141">
        <v>0</v>
      </c>
      <c r="AT141" s="113">
        <v>25354</v>
      </c>
      <c r="AU141">
        <v>0</v>
      </c>
      <c r="AV141">
        <v>0</v>
      </c>
      <c r="AW141" s="113">
        <v>19831</v>
      </c>
      <c r="AX141">
        <v>0</v>
      </c>
      <c r="AY141" s="113">
        <v>19831</v>
      </c>
      <c r="AZ141">
        <v>0</v>
      </c>
      <c r="BA141">
        <v>0</v>
      </c>
      <c r="BB141">
        <v>0</v>
      </c>
      <c r="BC141">
        <v>0</v>
      </c>
      <c r="BD141">
        <v>0</v>
      </c>
      <c r="BE141">
        <v>0</v>
      </c>
      <c r="BF141" s="113">
        <v>-101278</v>
      </c>
      <c r="BG141">
        <v>0</v>
      </c>
      <c r="BH141">
        <v>0</v>
      </c>
      <c r="BI141">
        <v>0</v>
      </c>
      <c r="BJ141">
        <v>0</v>
      </c>
      <c r="BK141">
        <v>569.795</v>
      </c>
      <c r="BL141">
        <v>3945</v>
      </c>
      <c r="BM141" s="113">
        <v>16256</v>
      </c>
      <c r="BN141">
        <v>0</v>
      </c>
      <c r="BO141" s="113">
        <v>4597639</v>
      </c>
      <c r="BP141">
        <v>842.838</v>
      </c>
      <c r="BQ141">
        <v>4977</v>
      </c>
      <c r="BR141" s="113">
        <v>4005923</v>
      </c>
      <c r="BS141">
        <v>5116</v>
      </c>
      <c r="BT141" s="113">
        <v>306278</v>
      </c>
      <c r="BU141">
        <v>0</v>
      </c>
      <c r="BV141" s="113">
        <v>101278</v>
      </c>
      <c r="BW141">
        <v>4625.0302734</v>
      </c>
      <c r="BX141">
        <v>4887.3251953</v>
      </c>
      <c r="BY141">
        <v>4887.3251953</v>
      </c>
      <c r="BZ141">
        <v>5931.625</v>
      </c>
      <c r="CA141">
        <v>0.0520361328</v>
      </c>
      <c r="CB141">
        <v>0.0413155273</v>
      </c>
      <c r="CC141">
        <v>20.193</v>
      </c>
      <c r="CD141">
        <v>0</v>
      </c>
      <c r="CE141">
        <v>0</v>
      </c>
      <c r="CF141">
        <v>3960830.7305</v>
      </c>
      <c r="CG141">
        <v>57509.477025</v>
      </c>
      <c r="CH141">
        <v>0</v>
      </c>
      <c r="CI141">
        <v>0</v>
      </c>
      <c r="CJ141">
        <v>617482.1625</v>
      </c>
      <c r="CK141">
        <v>0</v>
      </c>
      <c r="CL141">
        <v>0</v>
      </c>
      <c r="CM141">
        <v>84652.593025</v>
      </c>
      <c r="CN141">
        <v>119777.30363</v>
      </c>
      <c r="CO141">
        <v>0</v>
      </c>
      <c r="CP141">
        <v>0</v>
      </c>
      <c r="CQ141">
        <v>0</v>
      </c>
      <c r="CR141" s="113">
        <v>4840252</v>
      </c>
      <c r="CS141">
        <v>0.9731658002</v>
      </c>
      <c r="CT141">
        <v>4710368</v>
      </c>
      <c r="CU141">
        <v>1018.451</v>
      </c>
      <c r="CV141" s="113">
        <v>317819</v>
      </c>
      <c r="CW141" s="113">
        <v>134439</v>
      </c>
      <c r="CX141" s="113">
        <v>452258</v>
      </c>
      <c r="CY141">
        <v>5292510.2667</v>
      </c>
      <c r="CZ141">
        <v>5229</v>
      </c>
      <c r="DA141">
        <v>829.278</v>
      </c>
      <c r="DB141">
        <v>5262</v>
      </c>
      <c r="DC141">
        <v>987.721</v>
      </c>
      <c r="DD141">
        <v>5199</v>
      </c>
      <c r="DE141">
        <v>2304.818</v>
      </c>
      <c r="DF141">
        <v>5092</v>
      </c>
      <c r="DG141">
        <v>1334.117</v>
      </c>
      <c r="DH141">
        <v>5111</v>
      </c>
      <c r="DI141">
        <v>591.372</v>
      </c>
      <c r="DJ141">
        <v>5121</v>
      </c>
      <c r="DK141">
        <v>332.793</v>
      </c>
      <c r="DL141">
        <v>5121</v>
      </c>
      <c r="DM141">
        <v>1346.994</v>
      </c>
      <c r="DN141">
        <v>5150</v>
      </c>
      <c r="DO141">
        <v>1417.459</v>
      </c>
      <c r="DP141">
        <v>5106</v>
      </c>
      <c r="DQ141">
        <v>668.851</v>
      </c>
      <c r="DR141">
        <v>0</v>
      </c>
      <c r="DS141">
        <v>4971</v>
      </c>
      <c r="DT141">
        <v>4312201</v>
      </c>
      <c r="DU141">
        <v>5116</v>
      </c>
      <c r="DV141" s="113">
        <v>5068831</v>
      </c>
      <c r="DW141" s="113">
        <v>122214</v>
      </c>
      <c r="DX141" s="113">
        <v>5191045</v>
      </c>
      <c r="DY141">
        <v>0</v>
      </c>
      <c r="DZ141" s="113">
        <v>5207301</v>
      </c>
      <c r="EA141" s="113">
        <v>5566853</v>
      </c>
      <c r="EB141" s="113">
        <v>367049</v>
      </c>
      <c r="EC141">
        <v>0</v>
      </c>
      <c r="ED141" s="113">
        <v>367049</v>
      </c>
      <c r="EE141">
        <v>0</v>
      </c>
      <c r="EF141">
        <v>5207301</v>
      </c>
      <c r="EG141">
        <v>5113</v>
      </c>
      <c r="EH141">
        <v>291125</v>
      </c>
      <c r="EI141" s="113">
        <v>5583635</v>
      </c>
      <c r="EJ141" s="113">
        <v>5704744</v>
      </c>
    </row>
    <row r="142" spans="1:140" ht="12.75">
      <c r="A142">
        <v>108804</v>
      </c>
      <c r="B142" t="s">
        <v>719</v>
      </c>
      <c r="C142" t="s">
        <v>635</v>
      </c>
      <c r="D142">
        <v>4</v>
      </c>
      <c r="E142">
        <v>1</v>
      </c>
      <c r="F142">
        <v>327.14</v>
      </c>
      <c r="G142">
        <v>0</v>
      </c>
      <c r="H142">
        <v>0</v>
      </c>
      <c r="I142">
        <v>0.045</v>
      </c>
      <c r="J142">
        <v>6.697</v>
      </c>
      <c r="K142">
        <v>0</v>
      </c>
      <c r="L142">
        <v>0</v>
      </c>
      <c r="M142">
        <v>0</v>
      </c>
      <c r="N142">
        <v>0</v>
      </c>
      <c r="O142">
        <v>0</v>
      </c>
      <c r="P142">
        <v>0</v>
      </c>
      <c r="Q142">
        <v>4.745</v>
      </c>
      <c r="R142">
        <v>11.438</v>
      </c>
      <c r="S142">
        <v>0</v>
      </c>
      <c r="T142">
        <v>317.2</v>
      </c>
      <c r="U142">
        <v>3.449</v>
      </c>
      <c r="V142">
        <v>0</v>
      </c>
      <c r="W142">
        <v>0</v>
      </c>
      <c r="X142">
        <v>0</v>
      </c>
      <c r="Y142">
        <v>0</v>
      </c>
      <c r="Z142">
        <v>0</v>
      </c>
      <c r="AA142">
        <v>0</v>
      </c>
      <c r="AB142">
        <v>0</v>
      </c>
      <c r="AC142">
        <v>0</v>
      </c>
      <c r="AD142">
        <v>0</v>
      </c>
      <c r="AE142">
        <v>0</v>
      </c>
      <c r="AF142">
        <v>14.978</v>
      </c>
      <c r="AG142">
        <v>14.978</v>
      </c>
      <c r="AH142">
        <v>0</v>
      </c>
      <c r="AI142">
        <v>327.14</v>
      </c>
      <c r="AJ142">
        <v>327.14</v>
      </c>
      <c r="AK142">
        <v>14.978</v>
      </c>
      <c r="AL142">
        <v>6.742</v>
      </c>
      <c r="AM142">
        <v>315.653</v>
      </c>
      <c r="AN142">
        <v>327.13</v>
      </c>
      <c r="AO142">
        <v>2</v>
      </c>
      <c r="AP142">
        <v>0</v>
      </c>
      <c r="AQ142">
        <v>20</v>
      </c>
      <c r="AR142">
        <v>0</v>
      </c>
      <c r="AS142" s="113">
        <v>89961</v>
      </c>
      <c r="AT142">
        <v>0</v>
      </c>
      <c r="AU142">
        <v>0</v>
      </c>
      <c r="AV142">
        <v>0</v>
      </c>
      <c r="AW142" s="113">
        <v>9628</v>
      </c>
      <c r="AX142">
        <v>0</v>
      </c>
      <c r="AY142" s="113">
        <v>9628</v>
      </c>
      <c r="AZ142">
        <v>0</v>
      </c>
      <c r="BA142">
        <v>0</v>
      </c>
      <c r="BB142">
        <v>0</v>
      </c>
      <c r="BC142">
        <v>0</v>
      </c>
      <c r="BD142">
        <v>0</v>
      </c>
      <c r="BE142">
        <v>0</v>
      </c>
      <c r="BF142" s="113">
        <v>-57226</v>
      </c>
      <c r="BG142">
        <v>0</v>
      </c>
      <c r="BH142">
        <v>0</v>
      </c>
      <c r="BI142">
        <v>0</v>
      </c>
      <c r="BJ142">
        <v>0</v>
      </c>
      <c r="BK142">
        <v>287.418</v>
      </c>
      <c r="BL142">
        <v>3945</v>
      </c>
      <c r="BM142" s="113">
        <v>9199</v>
      </c>
      <c r="BN142">
        <v>0</v>
      </c>
      <c r="BO142" s="113">
        <v>2681899</v>
      </c>
      <c r="BP142">
        <v>477.919</v>
      </c>
      <c r="BQ142">
        <v>5153</v>
      </c>
      <c r="BR142" s="113">
        <v>2349889</v>
      </c>
      <c r="BS142">
        <v>5292</v>
      </c>
      <c r="BT142" s="113">
        <v>179377</v>
      </c>
      <c r="BU142">
        <v>0</v>
      </c>
      <c r="BV142" s="113">
        <v>57226</v>
      </c>
      <c r="BW142">
        <v>4625.0302734</v>
      </c>
      <c r="BX142">
        <v>4887.3251953</v>
      </c>
      <c r="BY142">
        <v>4887.3251953</v>
      </c>
      <c r="BZ142">
        <v>5931.625</v>
      </c>
      <c r="CA142">
        <v>0.0520361328</v>
      </c>
      <c r="CB142">
        <v>0.0413155273</v>
      </c>
      <c r="CC142">
        <v>20.316</v>
      </c>
      <c r="CD142">
        <v>0</v>
      </c>
      <c r="CE142">
        <v>0</v>
      </c>
      <c r="CF142">
        <v>1872335.2261</v>
      </c>
      <c r="CG142">
        <v>74630.519425</v>
      </c>
      <c r="CH142">
        <v>37997</v>
      </c>
      <c r="CI142">
        <v>0</v>
      </c>
      <c r="CJ142">
        <v>376302.29</v>
      </c>
      <c r="CK142">
        <v>49304.200846</v>
      </c>
      <c r="CL142">
        <v>0</v>
      </c>
      <c r="CM142">
        <v>8884.387925</v>
      </c>
      <c r="CN142">
        <v>120506.8935</v>
      </c>
      <c r="CO142">
        <v>0</v>
      </c>
      <c r="CP142">
        <v>0</v>
      </c>
      <c r="CQ142">
        <v>0</v>
      </c>
      <c r="CR142" s="113">
        <v>2629922</v>
      </c>
      <c r="CS142">
        <v>0.9731658002</v>
      </c>
      <c r="CT142">
        <v>2471803</v>
      </c>
      <c r="CU142">
        <v>534.44</v>
      </c>
      <c r="CV142" s="113">
        <v>166778</v>
      </c>
      <c r="CW142" s="113">
        <v>70548</v>
      </c>
      <c r="CX142" s="113">
        <v>237326</v>
      </c>
      <c r="CY142">
        <v>2867247.5178</v>
      </c>
      <c r="CZ142">
        <v>5229</v>
      </c>
      <c r="DA142">
        <v>829.278</v>
      </c>
      <c r="DB142">
        <v>5262</v>
      </c>
      <c r="DC142">
        <v>987.721</v>
      </c>
      <c r="DD142">
        <v>5199</v>
      </c>
      <c r="DE142">
        <v>2304.818</v>
      </c>
      <c r="DF142">
        <v>5092</v>
      </c>
      <c r="DG142">
        <v>1334.117</v>
      </c>
      <c r="DH142">
        <v>5111</v>
      </c>
      <c r="DI142">
        <v>591.372</v>
      </c>
      <c r="DJ142">
        <v>5121</v>
      </c>
      <c r="DK142">
        <v>332.793</v>
      </c>
      <c r="DL142">
        <v>5121</v>
      </c>
      <c r="DM142">
        <v>1346.994</v>
      </c>
      <c r="DN142">
        <v>5150</v>
      </c>
      <c r="DO142">
        <v>1417.459</v>
      </c>
      <c r="DP142">
        <v>5106</v>
      </c>
      <c r="DQ142">
        <v>668.851</v>
      </c>
      <c r="DR142">
        <v>0</v>
      </c>
      <c r="DS142">
        <v>4971</v>
      </c>
      <c r="DT142">
        <v>2529266</v>
      </c>
      <c r="DU142">
        <v>5292</v>
      </c>
      <c r="DV142" s="113">
        <v>2753969</v>
      </c>
      <c r="DW142" s="113">
        <v>64133</v>
      </c>
      <c r="DX142" s="113">
        <v>2818102</v>
      </c>
      <c r="DY142">
        <v>0</v>
      </c>
      <c r="DZ142" s="113">
        <v>2827301</v>
      </c>
      <c r="EA142" s="113">
        <v>3015310</v>
      </c>
      <c r="EB142" s="113">
        <v>197379</v>
      </c>
      <c r="EC142">
        <v>0</v>
      </c>
      <c r="ED142" s="113">
        <v>197379</v>
      </c>
      <c r="EE142">
        <v>0</v>
      </c>
      <c r="EF142">
        <v>2827301</v>
      </c>
      <c r="EG142">
        <v>5290</v>
      </c>
      <c r="EH142">
        <v>140153</v>
      </c>
      <c r="EI142" s="113">
        <v>3007401</v>
      </c>
      <c r="EJ142" s="113">
        <v>3074254</v>
      </c>
    </row>
    <row r="143" spans="1:140" ht="12.75">
      <c r="A143">
        <v>108807</v>
      </c>
      <c r="B143" t="s">
        <v>719</v>
      </c>
      <c r="C143" t="s">
        <v>47</v>
      </c>
      <c r="D143">
        <v>4</v>
      </c>
      <c r="E143">
        <v>1</v>
      </c>
      <c r="F143">
        <v>6678.643</v>
      </c>
      <c r="G143">
        <v>0.165</v>
      </c>
      <c r="H143">
        <v>0</v>
      </c>
      <c r="I143">
        <v>4.976</v>
      </c>
      <c r="J143">
        <v>34.774</v>
      </c>
      <c r="K143">
        <v>3.089</v>
      </c>
      <c r="L143">
        <v>0</v>
      </c>
      <c r="M143">
        <v>0</v>
      </c>
      <c r="N143">
        <v>0</v>
      </c>
      <c r="O143">
        <v>0</v>
      </c>
      <c r="P143">
        <v>0</v>
      </c>
      <c r="Q143">
        <v>0</v>
      </c>
      <c r="R143">
        <v>137.861</v>
      </c>
      <c r="S143">
        <v>7</v>
      </c>
      <c r="T143">
        <v>4687.2</v>
      </c>
      <c r="U143">
        <v>0</v>
      </c>
      <c r="V143">
        <v>0</v>
      </c>
      <c r="W143">
        <v>0</v>
      </c>
      <c r="X143">
        <v>0</v>
      </c>
      <c r="Y143">
        <v>0</v>
      </c>
      <c r="Z143">
        <v>0</v>
      </c>
      <c r="AA143">
        <v>0</v>
      </c>
      <c r="AB143">
        <v>0</v>
      </c>
      <c r="AC143">
        <v>0</v>
      </c>
      <c r="AD143">
        <v>0</v>
      </c>
      <c r="AE143">
        <v>0</v>
      </c>
      <c r="AF143">
        <v>1485.193</v>
      </c>
      <c r="AG143">
        <v>1485.193</v>
      </c>
      <c r="AH143">
        <v>0</v>
      </c>
      <c r="AI143">
        <v>6678.643</v>
      </c>
      <c r="AJ143">
        <v>6678.643</v>
      </c>
      <c r="AK143">
        <v>1485.193</v>
      </c>
      <c r="AL143">
        <v>43.004</v>
      </c>
      <c r="AM143">
        <v>6635.639</v>
      </c>
      <c r="AN143">
        <v>1639.263</v>
      </c>
      <c r="AO143">
        <v>364.25</v>
      </c>
      <c r="AP143">
        <v>9.417</v>
      </c>
      <c r="AQ143">
        <v>0</v>
      </c>
      <c r="AR143" s="113">
        <v>150692</v>
      </c>
      <c r="AS143" s="113">
        <v>450797</v>
      </c>
      <c r="AT143" s="113">
        <v>184479</v>
      </c>
      <c r="AU143">
        <v>0</v>
      </c>
      <c r="AV143">
        <v>0</v>
      </c>
      <c r="AW143" s="113">
        <v>196552</v>
      </c>
      <c r="AX143">
        <v>0</v>
      </c>
      <c r="AY143" s="113">
        <v>196552</v>
      </c>
      <c r="AZ143">
        <v>0</v>
      </c>
      <c r="BA143" s="113">
        <v>656163</v>
      </c>
      <c r="BB143">
        <v>0</v>
      </c>
      <c r="BC143">
        <v>0</v>
      </c>
      <c r="BD143">
        <v>0</v>
      </c>
      <c r="BE143" s="113">
        <v>656163</v>
      </c>
      <c r="BF143" s="113">
        <v>-913114</v>
      </c>
      <c r="BG143">
        <v>0</v>
      </c>
      <c r="BH143">
        <v>0</v>
      </c>
      <c r="BI143">
        <v>0</v>
      </c>
      <c r="BJ143">
        <v>0</v>
      </c>
      <c r="BK143" s="168">
        <v>5130.109</v>
      </c>
      <c r="BL143">
        <v>3945</v>
      </c>
      <c r="BM143" s="113">
        <v>120568</v>
      </c>
      <c r="BN143" s="113">
        <v>563496</v>
      </c>
      <c r="BO143" s="113">
        <v>42069157</v>
      </c>
      <c r="BP143">
        <v>7566.489</v>
      </c>
      <c r="BQ143">
        <v>5070</v>
      </c>
      <c r="BR143" s="113">
        <v>36800778</v>
      </c>
      <c r="BS143">
        <v>5206</v>
      </c>
      <c r="BT143" s="113">
        <v>2589868</v>
      </c>
      <c r="BU143">
        <v>0</v>
      </c>
      <c r="BV143" s="113">
        <v>913114</v>
      </c>
      <c r="BW143">
        <v>4625.0302734</v>
      </c>
      <c r="BX143">
        <v>4887.3251953</v>
      </c>
      <c r="BY143">
        <v>4887.3251953</v>
      </c>
      <c r="BZ143">
        <v>5931.625</v>
      </c>
      <c r="CA143">
        <v>0.0520361328</v>
      </c>
      <c r="CB143">
        <v>0.0413155273</v>
      </c>
      <c r="CC143">
        <v>139.294</v>
      </c>
      <c r="CD143">
        <v>0</v>
      </c>
      <c r="CE143">
        <v>0</v>
      </c>
      <c r="CF143">
        <v>39360122.183</v>
      </c>
      <c r="CG143">
        <v>899513.72954</v>
      </c>
      <c r="CH143">
        <v>0</v>
      </c>
      <c r="CI143">
        <v>4982.565</v>
      </c>
      <c r="CJ143">
        <v>5560542.54</v>
      </c>
      <c r="CK143">
        <v>0</v>
      </c>
      <c r="CL143">
        <v>0</v>
      </c>
      <c r="CM143">
        <v>880960.79286</v>
      </c>
      <c r="CN143">
        <v>826239.77275</v>
      </c>
      <c r="CO143">
        <v>0</v>
      </c>
      <c r="CP143">
        <v>0</v>
      </c>
      <c r="CQ143">
        <v>0</v>
      </c>
      <c r="CR143" s="113">
        <v>48639322</v>
      </c>
      <c r="CS143">
        <v>0.9731658002</v>
      </c>
      <c r="CT143">
        <v>46256869</v>
      </c>
      <c r="CU143">
        <v>10001.42</v>
      </c>
      <c r="CV143" s="113">
        <v>3121050</v>
      </c>
      <c r="CW143" s="113">
        <v>1320219</v>
      </c>
      <c r="CX143" s="113">
        <v>4441269</v>
      </c>
      <c r="CY143">
        <v>53080590.584</v>
      </c>
      <c r="CZ143">
        <v>5229</v>
      </c>
      <c r="DA143">
        <v>829.278</v>
      </c>
      <c r="DB143">
        <v>5262</v>
      </c>
      <c r="DC143">
        <v>987.721</v>
      </c>
      <c r="DD143">
        <v>5199</v>
      </c>
      <c r="DE143">
        <v>2304.818</v>
      </c>
      <c r="DF143">
        <v>5092</v>
      </c>
      <c r="DG143">
        <v>1334.117</v>
      </c>
      <c r="DH143">
        <v>5111</v>
      </c>
      <c r="DI143">
        <v>591.372</v>
      </c>
      <c r="DJ143">
        <v>5121</v>
      </c>
      <c r="DK143">
        <v>332.793</v>
      </c>
      <c r="DL143">
        <v>5121</v>
      </c>
      <c r="DM143">
        <v>1346.994</v>
      </c>
      <c r="DN143">
        <v>5150</v>
      </c>
      <c r="DO143">
        <v>1417.459</v>
      </c>
      <c r="DP143">
        <v>5106</v>
      </c>
      <c r="DQ143">
        <v>668.851</v>
      </c>
      <c r="DR143">
        <v>0</v>
      </c>
      <c r="DS143">
        <v>4971</v>
      </c>
      <c r="DT143">
        <v>39390646</v>
      </c>
      <c r="DU143">
        <v>5206</v>
      </c>
      <c r="DV143" s="113">
        <v>50707199</v>
      </c>
      <c r="DW143" s="113">
        <v>1200170</v>
      </c>
      <c r="DX143" s="113">
        <v>51907369</v>
      </c>
      <c r="DY143" s="113">
        <v>92667</v>
      </c>
      <c r="DZ143" s="113">
        <v>52271296</v>
      </c>
      <c r="EA143" s="113">
        <v>55567890</v>
      </c>
      <c r="EB143" s="113">
        <v>3631974</v>
      </c>
      <c r="EC143">
        <v>0</v>
      </c>
      <c r="ED143" s="113">
        <v>3631974</v>
      </c>
      <c r="EE143">
        <v>0</v>
      </c>
      <c r="EF143">
        <v>52271296</v>
      </c>
      <c r="EG143">
        <v>5226</v>
      </c>
      <c r="EH143">
        <v>2903339</v>
      </c>
      <c r="EI143" s="113">
        <v>55983930</v>
      </c>
      <c r="EJ143" s="113">
        <v>57093596</v>
      </c>
    </row>
    <row r="144" spans="1:140" ht="12.75">
      <c r="A144">
        <v>108808</v>
      </c>
      <c r="B144" t="s">
        <v>719</v>
      </c>
      <c r="C144" t="s">
        <v>636</v>
      </c>
      <c r="D144">
        <v>4</v>
      </c>
      <c r="E144">
        <v>1</v>
      </c>
      <c r="F144">
        <v>1007.548</v>
      </c>
      <c r="G144">
        <v>0</v>
      </c>
      <c r="H144">
        <v>0</v>
      </c>
      <c r="I144">
        <v>0.404</v>
      </c>
      <c r="J144">
        <v>6.25</v>
      </c>
      <c r="K144">
        <v>0.461</v>
      </c>
      <c r="L144">
        <v>0</v>
      </c>
      <c r="M144">
        <v>0</v>
      </c>
      <c r="N144">
        <v>0</v>
      </c>
      <c r="O144">
        <v>0</v>
      </c>
      <c r="P144">
        <v>0</v>
      </c>
      <c r="Q144">
        <v>0</v>
      </c>
      <c r="R144">
        <v>3.649</v>
      </c>
      <c r="S144">
        <v>0</v>
      </c>
      <c r="T144">
        <v>780.3</v>
      </c>
      <c r="U144">
        <v>0</v>
      </c>
      <c r="V144">
        <v>0</v>
      </c>
      <c r="W144">
        <v>0</v>
      </c>
      <c r="X144">
        <v>0</v>
      </c>
      <c r="Y144">
        <v>0</v>
      </c>
      <c r="Z144">
        <v>0</v>
      </c>
      <c r="AA144">
        <v>0</v>
      </c>
      <c r="AB144">
        <v>0</v>
      </c>
      <c r="AC144">
        <v>0</v>
      </c>
      <c r="AD144">
        <v>0</v>
      </c>
      <c r="AE144">
        <v>0</v>
      </c>
      <c r="AF144">
        <v>256.423</v>
      </c>
      <c r="AG144">
        <v>269.727</v>
      </c>
      <c r="AH144">
        <v>0</v>
      </c>
      <c r="AI144">
        <v>1007.548</v>
      </c>
      <c r="AJ144">
        <v>1007.548</v>
      </c>
      <c r="AK144">
        <v>256.423</v>
      </c>
      <c r="AL144">
        <v>7.115</v>
      </c>
      <c r="AM144">
        <v>1000.433</v>
      </c>
      <c r="AN144">
        <v>40.477</v>
      </c>
      <c r="AO144">
        <v>34</v>
      </c>
      <c r="AP144">
        <v>0</v>
      </c>
      <c r="AQ144">
        <v>49</v>
      </c>
      <c r="AR144">
        <v>0</v>
      </c>
      <c r="AS144" s="113">
        <v>11131</v>
      </c>
      <c r="AT144">
        <v>0</v>
      </c>
      <c r="AU144">
        <v>0</v>
      </c>
      <c r="AV144">
        <v>0</v>
      </c>
      <c r="AW144" s="113">
        <v>29652</v>
      </c>
      <c r="AX144">
        <v>0</v>
      </c>
      <c r="AY144" s="113">
        <v>29652</v>
      </c>
      <c r="AZ144">
        <v>0</v>
      </c>
      <c r="BA144">
        <v>0</v>
      </c>
      <c r="BB144">
        <v>0</v>
      </c>
      <c r="BC144">
        <v>0</v>
      </c>
      <c r="BD144">
        <v>0</v>
      </c>
      <c r="BE144">
        <v>0</v>
      </c>
      <c r="BF144" s="113">
        <v>-139996</v>
      </c>
      <c r="BG144">
        <v>0</v>
      </c>
      <c r="BH144">
        <v>0</v>
      </c>
      <c r="BI144">
        <v>0</v>
      </c>
      <c r="BJ144">
        <v>0</v>
      </c>
      <c r="BK144">
        <v>781.913</v>
      </c>
      <c r="BL144">
        <v>3945</v>
      </c>
      <c r="BM144" s="113">
        <v>19656</v>
      </c>
      <c r="BN144">
        <v>0</v>
      </c>
      <c r="BO144" s="113">
        <v>6339462</v>
      </c>
      <c r="BP144">
        <v>1169.774</v>
      </c>
      <c r="BQ144">
        <v>4954</v>
      </c>
      <c r="BR144" s="113">
        <v>5564830</v>
      </c>
      <c r="BS144">
        <v>5091</v>
      </c>
      <c r="BT144" s="113">
        <v>390259</v>
      </c>
      <c r="BU144">
        <v>0</v>
      </c>
      <c r="BV144" s="113">
        <v>139996</v>
      </c>
      <c r="BW144">
        <v>4625.0302734</v>
      </c>
      <c r="BX144">
        <v>4887.3251953</v>
      </c>
      <c r="BY144">
        <v>4887.3251953</v>
      </c>
      <c r="BZ144">
        <v>5931.625</v>
      </c>
      <c r="CA144">
        <v>0.0520361328</v>
      </c>
      <c r="CB144">
        <v>0.0413155273</v>
      </c>
      <c r="CC144">
        <v>22.153</v>
      </c>
      <c r="CD144">
        <v>0</v>
      </c>
      <c r="CE144">
        <v>0</v>
      </c>
      <c r="CF144">
        <v>5934193.3936</v>
      </c>
      <c r="CG144">
        <v>23808.949588</v>
      </c>
      <c r="CH144">
        <v>0</v>
      </c>
      <c r="CI144">
        <v>0</v>
      </c>
      <c r="CJ144">
        <v>925689.3975</v>
      </c>
      <c r="CK144">
        <v>0</v>
      </c>
      <c r="CL144">
        <v>0</v>
      </c>
      <c r="CM144">
        <v>152100.50774</v>
      </c>
      <c r="CN144">
        <v>131403.28863</v>
      </c>
      <c r="CO144">
        <v>0</v>
      </c>
      <c r="CP144">
        <v>0</v>
      </c>
      <c r="CQ144">
        <v>0</v>
      </c>
      <c r="CR144" s="113">
        <v>7178327</v>
      </c>
      <c r="CS144">
        <v>0.9731658002</v>
      </c>
      <c r="CT144">
        <v>6974870</v>
      </c>
      <c r="CU144">
        <v>1508.07</v>
      </c>
      <c r="CV144" s="113">
        <v>470609</v>
      </c>
      <c r="CW144" s="113">
        <v>199070</v>
      </c>
      <c r="CX144" s="113">
        <v>669679</v>
      </c>
      <c r="CY144">
        <v>7848005.5371</v>
      </c>
      <c r="CZ144">
        <v>5229</v>
      </c>
      <c r="DA144">
        <v>829.278</v>
      </c>
      <c r="DB144">
        <v>5262</v>
      </c>
      <c r="DC144">
        <v>987.721</v>
      </c>
      <c r="DD144">
        <v>5199</v>
      </c>
      <c r="DE144">
        <v>2304.818</v>
      </c>
      <c r="DF144">
        <v>5092</v>
      </c>
      <c r="DG144">
        <v>1334.117</v>
      </c>
      <c r="DH144">
        <v>5111</v>
      </c>
      <c r="DI144">
        <v>591.372</v>
      </c>
      <c r="DJ144">
        <v>5121</v>
      </c>
      <c r="DK144">
        <v>332.793</v>
      </c>
      <c r="DL144">
        <v>5121</v>
      </c>
      <c r="DM144">
        <v>1346.994</v>
      </c>
      <c r="DN144">
        <v>5150</v>
      </c>
      <c r="DO144">
        <v>1417.459</v>
      </c>
      <c r="DP144">
        <v>5106</v>
      </c>
      <c r="DQ144">
        <v>668.851</v>
      </c>
      <c r="DR144">
        <v>0</v>
      </c>
      <c r="DS144">
        <v>4971</v>
      </c>
      <c r="DT144">
        <v>5955089</v>
      </c>
      <c r="DU144">
        <v>5091</v>
      </c>
      <c r="DV144" s="113">
        <v>7496616</v>
      </c>
      <c r="DW144" s="113">
        <v>180968</v>
      </c>
      <c r="DX144" s="113">
        <v>7677584</v>
      </c>
      <c r="DY144">
        <v>0</v>
      </c>
      <c r="DZ144" s="113">
        <v>7697240</v>
      </c>
      <c r="EA144" s="113">
        <v>8205409</v>
      </c>
      <c r="EB144" s="113">
        <v>518913</v>
      </c>
      <c r="EC144">
        <v>0</v>
      </c>
      <c r="ED144" s="113">
        <v>518913</v>
      </c>
      <c r="EE144">
        <v>0</v>
      </c>
      <c r="EF144">
        <v>7697240</v>
      </c>
      <c r="EG144">
        <v>5104</v>
      </c>
      <c r="EH144">
        <v>378917</v>
      </c>
      <c r="EI144" s="113">
        <v>8226923</v>
      </c>
      <c r="EJ144" s="113">
        <v>8396571</v>
      </c>
    </row>
    <row r="145" spans="1:140" ht="12.75">
      <c r="A145">
        <v>116801</v>
      </c>
      <c r="B145" t="s">
        <v>719</v>
      </c>
      <c r="C145" t="s">
        <v>185</v>
      </c>
      <c r="D145">
        <v>4</v>
      </c>
      <c r="E145">
        <v>1</v>
      </c>
      <c r="F145">
        <v>436.574</v>
      </c>
      <c r="G145">
        <v>0</v>
      </c>
      <c r="H145">
        <v>0</v>
      </c>
      <c r="I145">
        <v>0.874</v>
      </c>
      <c r="J145">
        <v>10.829</v>
      </c>
      <c r="K145">
        <v>0.268</v>
      </c>
      <c r="L145">
        <v>0</v>
      </c>
      <c r="M145">
        <v>0</v>
      </c>
      <c r="N145">
        <v>0</v>
      </c>
      <c r="O145">
        <v>0</v>
      </c>
      <c r="P145">
        <v>0</v>
      </c>
      <c r="Q145">
        <v>4.796</v>
      </c>
      <c r="R145">
        <v>15.651</v>
      </c>
      <c r="S145">
        <v>21.829</v>
      </c>
      <c r="T145">
        <v>316.7</v>
      </c>
      <c r="U145">
        <v>0</v>
      </c>
      <c r="V145">
        <v>0</v>
      </c>
      <c r="W145">
        <v>0</v>
      </c>
      <c r="X145">
        <v>0</v>
      </c>
      <c r="Y145">
        <v>0</v>
      </c>
      <c r="Z145">
        <v>0</v>
      </c>
      <c r="AA145">
        <v>0</v>
      </c>
      <c r="AB145">
        <v>0</v>
      </c>
      <c r="AC145">
        <v>0</v>
      </c>
      <c r="AD145">
        <v>0</v>
      </c>
      <c r="AE145">
        <v>0</v>
      </c>
      <c r="AF145">
        <v>34.779</v>
      </c>
      <c r="AG145">
        <v>34.779</v>
      </c>
      <c r="AH145">
        <v>0</v>
      </c>
      <c r="AI145">
        <v>436.574</v>
      </c>
      <c r="AJ145">
        <v>436.574</v>
      </c>
      <c r="AK145">
        <v>34.779</v>
      </c>
      <c r="AL145">
        <v>11.971</v>
      </c>
      <c r="AM145">
        <v>419.807</v>
      </c>
      <c r="AN145">
        <v>79.795</v>
      </c>
      <c r="AO145">
        <v>0</v>
      </c>
      <c r="AP145">
        <v>0</v>
      </c>
      <c r="AQ145">
        <v>0</v>
      </c>
      <c r="AR145">
        <v>0</v>
      </c>
      <c r="AS145" s="113">
        <v>21944</v>
      </c>
      <c r="AT145">
        <v>0</v>
      </c>
      <c r="AU145">
        <v>0</v>
      </c>
      <c r="AV145">
        <v>0</v>
      </c>
      <c r="AW145" s="113">
        <v>12848</v>
      </c>
      <c r="AX145">
        <v>0</v>
      </c>
      <c r="AY145" s="113">
        <v>12848</v>
      </c>
      <c r="AZ145">
        <v>0</v>
      </c>
      <c r="BA145">
        <v>0</v>
      </c>
      <c r="BB145">
        <v>0</v>
      </c>
      <c r="BC145">
        <v>0</v>
      </c>
      <c r="BD145">
        <v>0</v>
      </c>
      <c r="BE145">
        <v>0</v>
      </c>
      <c r="BF145" s="113">
        <v>-73566</v>
      </c>
      <c r="BG145">
        <v>0</v>
      </c>
      <c r="BH145">
        <v>0</v>
      </c>
      <c r="BI145">
        <v>0</v>
      </c>
      <c r="BJ145">
        <v>0.364</v>
      </c>
      <c r="BK145">
        <v>388.626</v>
      </c>
      <c r="BL145">
        <v>3945</v>
      </c>
      <c r="BM145" s="113">
        <v>15438</v>
      </c>
      <c r="BN145">
        <v>0</v>
      </c>
      <c r="BO145" s="113">
        <v>3503774</v>
      </c>
      <c r="BP145">
        <v>614.763</v>
      </c>
      <c r="BQ145">
        <v>5237</v>
      </c>
      <c r="BR145" s="113">
        <v>2940794</v>
      </c>
      <c r="BS145">
        <v>5382</v>
      </c>
      <c r="BT145" s="113">
        <v>367929</v>
      </c>
      <c r="BU145">
        <v>0</v>
      </c>
      <c r="BV145" s="113">
        <v>73566</v>
      </c>
      <c r="BW145">
        <v>4625.0302734</v>
      </c>
      <c r="BX145">
        <v>4887.3251953</v>
      </c>
      <c r="BY145">
        <v>4887.3251953</v>
      </c>
      <c r="BZ145">
        <v>5931.625</v>
      </c>
      <c r="CA145">
        <v>0.0520361328</v>
      </c>
      <c r="CB145">
        <v>0.0413155273</v>
      </c>
      <c r="CC145">
        <v>37.661</v>
      </c>
      <c r="CD145">
        <v>0</v>
      </c>
      <c r="CE145">
        <v>0</v>
      </c>
      <c r="CF145">
        <v>2490137.6964</v>
      </c>
      <c r="CG145">
        <v>102119.44916</v>
      </c>
      <c r="CH145">
        <v>38423</v>
      </c>
      <c r="CI145">
        <v>15537.559517</v>
      </c>
      <c r="CJ145">
        <v>375709.1275</v>
      </c>
      <c r="CK145">
        <v>0</v>
      </c>
      <c r="CL145">
        <v>0</v>
      </c>
      <c r="CM145">
        <v>20629.598588</v>
      </c>
      <c r="CN145">
        <v>223390.92913</v>
      </c>
      <c r="CO145">
        <v>0</v>
      </c>
      <c r="CP145">
        <v>0</v>
      </c>
      <c r="CQ145">
        <v>0</v>
      </c>
      <c r="CR145" s="113">
        <v>3287891</v>
      </c>
      <c r="CS145">
        <v>0.9731658002</v>
      </c>
      <c r="CT145">
        <v>3178308</v>
      </c>
      <c r="CU145">
        <v>687.197</v>
      </c>
      <c r="CV145" s="113">
        <v>214447</v>
      </c>
      <c r="CW145" s="113">
        <v>90712</v>
      </c>
      <c r="CX145" s="113">
        <v>305159</v>
      </c>
      <c r="CY145">
        <v>3593050.3603</v>
      </c>
      <c r="CZ145">
        <v>5229</v>
      </c>
      <c r="DA145">
        <v>829.278</v>
      </c>
      <c r="DB145">
        <v>5262</v>
      </c>
      <c r="DC145">
        <v>987.721</v>
      </c>
      <c r="DD145">
        <v>5199</v>
      </c>
      <c r="DE145">
        <v>2304.818</v>
      </c>
      <c r="DF145">
        <v>5092</v>
      </c>
      <c r="DG145">
        <v>1334.117</v>
      </c>
      <c r="DH145">
        <v>5111</v>
      </c>
      <c r="DI145">
        <v>591.372</v>
      </c>
      <c r="DJ145">
        <v>5121</v>
      </c>
      <c r="DK145">
        <v>332.793</v>
      </c>
      <c r="DL145">
        <v>5121</v>
      </c>
      <c r="DM145">
        <v>1346.994</v>
      </c>
      <c r="DN145">
        <v>5150</v>
      </c>
      <c r="DO145">
        <v>1417.459</v>
      </c>
      <c r="DP145">
        <v>5106</v>
      </c>
      <c r="DQ145">
        <v>668.851</v>
      </c>
      <c r="DR145">
        <v>0</v>
      </c>
      <c r="DS145">
        <v>4971</v>
      </c>
      <c r="DT145">
        <v>3308723</v>
      </c>
      <c r="DU145">
        <v>5382</v>
      </c>
      <c r="DV145" s="113">
        <v>3598851</v>
      </c>
      <c r="DW145" s="113">
        <v>82464</v>
      </c>
      <c r="DX145" s="113">
        <v>3681315</v>
      </c>
      <c r="DY145">
        <v>0</v>
      </c>
      <c r="DZ145" s="113">
        <v>3696753</v>
      </c>
      <c r="EA145" s="113">
        <v>3939013</v>
      </c>
      <c r="EB145" s="113">
        <v>408862</v>
      </c>
      <c r="EC145">
        <v>0</v>
      </c>
      <c r="ED145" s="113">
        <v>408862</v>
      </c>
      <c r="EE145">
        <v>0</v>
      </c>
      <c r="EF145">
        <v>3696753</v>
      </c>
      <c r="EG145">
        <v>5379</v>
      </c>
      <c r="EH145">
        <v>335296</v>
      </c>
      <c r="EI145" s="113">
        <v>3928346</v>
      </c>
      <c r="EJ145" s="113">
        <v>4014761</v>
      </c>
    </row>
    <row r="146" spans="1:140" ht="12.75">
      <c r="A146">
        <v>123803</v>
      </c>
      <c r="B146" t="s">
        <v>719</v>
      </c>
      <c r="C146" t="s">
        <v>48</v>
      </c>
      <c r="D146">
        <v>4</v>
      </c>
      <c r="E146">
        <v>1</v>
      </c>
      <c r="F146">
        <v>395.171</v>
      </c>
      <c r="G146">
        <v>0</v>
      </c>
      <c r="H146">
        <v>0</v>
      </c>
      <c r="I146">
        <v>0.243</v>
      </c>
      <c r="J146">
        <v>6.043</v>
      </c>
      <c r="K146">
        <v>0.466</v>
      </c>
      <c r="L146">
        <v>0</v>
      </c>
      <c r="M146">
        <v>0</v>
      </c>
      <c r="N146">
        <v>0</v>
      </c>
      <c r="O146">
        <v>0</v>
      </c>
      <c r="P146">
        <v>0</v>
      </c>
      <c r="Q146">
        <v>0</v>
      </c>
      <c r="R146">
        <v>10.649</v>
      </c>
      <c r="S146">
        <v>0</v>
      </c>
      <c r="T146">
        <v>423</v>
      </c>
      <c r="U146">
        <v>0</v>
      </c>
      <c r="V146">
        <v>0</v>
      </c>
      <c r="W146">
        <v>0</v>
      </c>
      <c r="X146">
        <v>0</v>
      </c>
      <c r="Y146">
        <v>0</v>
      </c>
      <c r="Z146">
        <v>0</v>
      </c>
      <c r="AA146">
        <v>0</v>
      </c>
      <c r="AB146">
        <v>0</v>
      </c>
      <c r="AC146">
        <v>0</v>
      </c>
      <c r="AD146">
        <v>0</v>
      </c>
      <c r="AE146">
        <v>0</v>
      </c>
      <c r="AF146">
        <v>0</v>
      </c>
      <c r="AG146">
        <v>0</v>
      </c>
      <c r="AH146">
        <v>0</v>
      </c>
      <c r="AI146">
        <v>395.171</v>
      </c>
      <c r="AJ146">
        <v>395.171</v>
      </c>
      <c r="AK146">
        <v>0</v>
      </c>
      <c r="AL146">
        <v>6.752</v>
      </c>
      <c r="AM146">
        <v>388.419</v>
      </c>
      <c r="AN146">
        <v>57.249</v>
      </c>
      <c r="AO146">
        <v>0</v>
      </c>
      <c r="AP146">
        <v>0</v>
      </c>
      <c r="AQ146">
        <v>0</v>
      </c>
      <c r="AR146">
        <v>0</v>
      </c>
      <c r="AS146" s="113">
        <v>15743</v>
      </c>
      <c r="AT146">
        <v>0</v>
      </c>
      <c r="AU146">
        <v>0</v>
      </c>
      <c r="AV146">
        <v>0</v>
      </c>
      <c r="AW146" s="113">
        <v>11630</v>
      </c>
      <c r="AX146">
        <v>0</v>
      </c>
      <c r="AY146" s="113">
        <v>11630</v>
      </c>
      <c r="AZ146">
        <v>0</v>
      </c>
      <c r="BA146" s="113">
        <v>43649</v>
      </c>
      <c r="BB146">
        <v>0</v>
      </c>
      <c r="BC146">
        <v>0</v>
      </c>
      <c r="BD146">
        <v>0</v>
      </c>
      <c r="BE146" s="113">
        <v>43649</v>
      </c>
      <c r="BF146" s="113">
        <v>-67936</v>
      </c>
      <c r="BG146">
        <v>0</v>
      </c>
      <c r="BH146">
        <v>0</v>
      </c>
      <c r="BI146">
        <v>0</v>
      </c>
      <c r="BJ146">
        <v>0</v>
      </c>
      <c r="BK146">
        <v>359.677</v>
      </c>
      <c r="BL146">
        <v>3945</v>
      </c>
      <c r="BM146" s="113">
        <v>12000</v>
      </c>
      <c r="BN146" s="113">
        <v>44080</v>
      </c>
      <c r="BO146" s="113">
        <v>3270059</v>
      </c>
      <c r="BP146">
        <v>561.561</v>
      </c>
      <c r="BQ146">
        <v>5360</v>
      </c>
      <c r="BR146" s="113">
        <v>2725944</v>
      </c>
      <c r="BS146">
        <v>5501</v>
      </c>
      <c r="BT146" s="113">
        <v>363410</v>
      </c>
      <c r="BU146">
        <v>0</v>
      </c>
      <c r="BV146" s="113">
        <v>67936</v>
      </c>
      <c r="BW146">
        <v>4625.0302734</v>
      </c>
      <c r="BX146">
        <v>4887.3251953</v>
      </c>
      <c r="BY146">
        <v>4887.3251953</v>
      </c>
      <c r="BZ146">
        <v>5931.625</v>
      </c>
      <c r="CA146">
        <v>0.0520361328</v>
      </c>
      <c r="CB146">
        <v>0.0413155273</v>
      </c>
      <c r="CC146">
        <v>20.742</v>
      </c>
      <c r="CD146">
        <v>0</v>
      </c>
      <c r="CE146">
        <v>0</v>
      </c>
      <c r="CF146">
        <v>2303955.8509</v>
      </c>
      <c r="CG146">
        <v>69482.462088</v>
      </c>
      <c r="CH146">
        <v>0</v>
      </c>
      <c r="CI146">
        <v>0</v>
      </c>
      <c r="CJ146">
        <v>501815.475</v>
      </c>
      <c r="CK146">
        <v>0</v>
      </c>
      <c r="CL146">
        <v>0</v>
      </c>
      <c r="CM146">
        <v>0</v>
      </c>
      <c r="CN146">
        <v>123033.76575</v>
      </c>
      <c r="CO146">
        <v>0</v>
      </c>
      <c r="CP146">
        <v>0</v>
      </c>
      <c r="CQ146">
        <v>0</v>
      </c>
      <c r="CR146" s="113">
        <v>3057680</v>
      </c>
      <c r="CS146">
        <v>0.9731658002</v>
      </c>
      <c r="CT146">
        <v>2917831</v>
      </c>
      <c r="CU146">
        <v>630.878</v>
      </c>
      <c r="CV146" s="113">
        <v>196872</v>
      </c>
      <c r="CW146" s="113">
        <v>83278</v>
      </c>
      <c r="CX146" s="113">
        <v>280150</v>
      </c>
      <c r="CY146">
        <v>3337829.5537</v>
      </c>
      <c r="CZ146">
        <v>5229</v>
      </c>
      <c r="DA146">
        <v>829.278</v>
      </c>
      <c r="DB146">
        <v>5262</v>
      </c>
      <c r="DC146">
        <v>987.721</v>
      </c>
      <c r="DD146">
        <v>5199</v>
      </c>
      <c r="DE146">
        <v>2304.818</v>
      </c>
      <c r="DF146">
        <v>5092</v>
      </c>
      <c r="DG146">
        <v>1334.117</v>
      </c>
      <c r="DH146">
        <v>5111</v>
      </c>
      <c r="DI146">
        <v>591.372</v>
      </c>
      <c r="DJ146">
        <v>5121</v>
      </c>
      <c r="DK146">
        <v>332.793</v>
      </c>
      <c r="DL146">
        <v>5121</v>
      </c>
      <c r="DM146">
        <v>1346.994</v>
      </c>
      <c r="DN146">
        <v>5150</v>
      </c>
      <c r="DO146">
        <v>1417.459</v>
      </c>
      <c r="DP146">
        <v>5106</v>
      </c>
      <c r="DQ146">
        <v>668.851</v>
      </c>
      <c r="DR146">
        <v>0</v>
      </c>
      <c r="DS146">
        <v>4971</v>
      </c>
      <c r="DT146">
        <v>3089354</v>
      </c>
      <c r="DU146">
        <v>5501</v>
      </c>
      <c r="DV146" s="113">
        <v>3381506</v>
      </c>
      <c r="DW146" s="113">
        <v>75705</v>
      </c>
      <c r="DX146" s="113">
        <v>3457211</v>
      </c>
      <c r="DY146">
        <v>-431</v>
      </c>
      <c r="DZ146" s="113">
        <v>3468780</v>
      </c>
      <c r="EA146" s="113">
        <v>3691267</v>
      </c>
      <c r="EB146" s="113">
        <v>411100</v>
      </c>
      <c r="EC146">
        <v>0</v>
      </c>
      <c r="ED146" s="113">
        <v>411100</v>
      </c>
      <c r="EE146">
        <v>0</v>
      </c>
      <c r="EF146">
        <v>3468780</v>
      </c>
      <c r="EG146">
        <v>5498</v>
      </c>
      <c r="EH146">
        <v>343164</v>
      </c>
      <c r="EI146" s="113">
        <v>3680994</v>
      </c>
      <c r="EJ146" s="113">
        <v>3760559</v>
      </c>
    </row>
    <row r="147" spans="1:140" ht="12.75">
      <c r="A147">
        <v>123805</v>
      </c>
      <c r="B147" t="s">
        <v>719</v>
      </c>
      <c r="C147" t="s">
        <v>189</v>
      </c>
      <c r="D147">
        <v>4</v>
      </c>
      <c r="E147">
        <v>1</v>
      </c>
      <c r="F147">
        <v>179.059</v>
      </c>
      <c r="G147">
        <v>0</v>
      </c>
      <c r="H147">
        <v>0</v>
      </c>
      <c r="I147">
        <v>0.144</v>
      </c>
      <c r="J147">
        <v>0</v>
      </c>
      <c r="K147">
        <v>0</v>
      </c>
      <c r="L147">
        <v>0</v>
      </c>
      <c r="M147">
        <v>0</v>
      </c>
      <c r="N147">
        <v>0</v>
      </c>
      <c r="O147">
        <v>0</v>
      </c>
      <c r="P147">
        <v>0.925</v>
      </c>
      <c r="Q147">
        <v>0</v>
      </c>
      <c r="R147">
        <v>8.022</v>
      </c>
      <c r="S147">
        <v>0</v>
      </c>
      <c r="T147">
        <v>187.5</v>
      </c>
      <c r="U147">
        <v>0</v>
      </c>
      <c r="V147">
        <v>0</v>
      </c>
      <c r="W147">
        <v>0</v>
      </c>
      <c r="X147">
        <v>0</v>
      </c>
      <c r="Y147">
        <v>0</v>
      </c>
      <c r="Z147">
        <v>0</v>
      </c>
      <c r="AA147">
        <v>0</v>
      </c>
      <c r="AB147">
        <v>0</v>
      </c>
      <c r="AC147">
        <v>0</v>
      </c>
      <c r="AD147">
        <v>0</v>
      </c>
      <c r="AE147">
        <v>0</v>
      </c>
      <c r="AF147">
        <v>21.587</v>
      </c>
      <c r="AG147">
        <v>24.507</v>
      </c>
      <c r="AH147">
        <v>0</v>
      </c>
      <c r="AI147">
        <v>179.059</v>
      </c>
      <c r="AJ147">
        <v>179.059</v>
      </c>
      <c r="AK147">
        <v>21.587</v>
      </c>
      <c r="AL147">
        <v>1.069</v>
      </c>
      <c r="AM147">
        <v>177.99</v>
      </c>
      <c r="AN147">
        <v>0</v>
      </c>
      <c r="AO147">
        <v>1.167</v>
      </c>
      <c r="AP147">
        <v>0.917</v>
      </c>
      <c r="AQ147">
        <v>0</v>
      </c>
      <c r="AR147">
        <v>0</v>
      </c>
      <c r="AS147">
        <v>0</v>
      </c>
      <c r="AT147">
        <v>812</v>
      </c>
      <c r="AU147">
        <v>0</v>
      </c>
      <c r="AV147">
        <v>0</v>
      </c>
      <c r="AW147" s="113">
        <v>5270</v>
      </c>
      <c r="AX147">
        <v>0</v>
      </c>
      <c r="AY147" s="113">
        <v>5270</v>
      </c>
      <c r="AZ147">
        <v>0</v>
      </c>
      <c r="BA147">
        <v>0</v>
      </c>
      <c r="BB147">
        <v>0</v>
      </c>
      <c r="BC147">
        <v>0</v>
      </c>
      <c r="BD147">
        <v>0</v>
      </c>
      <c r="BE147">
        <v>0</v>
      </c>
      <c r="BF147" s="113">
        <v>-33880</v>
      </c>
      <c r="BG147">
        <v>0</v>
      </c>
      <c r="BH147">
        <v>0</v>
      </c>
      <c r="BI147">
        <v>0</v>
      </c>
      <c r="BJ147">
        <v>0</v>
      </c>
      <c r="BK147">
        <v>179.61</v>
      </c>
      <c r="BL147">
        <v>3945</v>
      </c>
      <c r="BM147" s="113">
        <v>6273</v>
      </c>
      <c r="BN147">
        <v>0</v>
      </c>
      <c r="BO147" s="113">
        <v>1589320</v>
      </c>
      <c r="BP147">
        <v>281.978</v>
      </c>
      <c r="BQ147">
        <v>5176</v>
      </c>
      <c r="BR147" s="113">
        <v>1340212</v>
      </c>
      <c r="BS147">
        <v>5318</v>
      </c>
      <c r="BT147" s="113">
        <v>159416</v>
      </c>
      <c r="BU147">
        <v>0</v>
      </c>
      <c r="BV147" s="113">
        <v>33880</v>
      </c>
      <c r="BW147">
        <v>4625.0302734</v>
      </c>
      <c r="BX147">
        <v>4887.3251953</v>
      </c>
      <c r="BY147">
        <v>4887.3251953</v>
      </c>
      <c r="BZ147">
        <v>5931.625</v>
      </c>
      <c r="CA147">
        <v>0.0520361328</v>
      </c>
      <c r="CB147">
        <v>0.0413155273</v>
      </c>
      <c r="CC147">
        <v>4.42</v>
      </c>
      <c r="CD147">
        <v>0</v>
      </c>
      <c r="CE147">
        <v>0</v>
      </c>
      <c r="CF147">
        <v>1055769.9338</v>
      </c>
      <c r="CG147">
        <v>52341.845325</v>
      </c>
      <c r="CH147">
        <v>0</v>
      </c>
      <c r="CI147">
        <v>0</v>
      </c>
      <c r="CJ147">
        <v>222435.9375</v>
      </c>
      <c r="CK147">
        <v>0</v>
      </c>
      <c r="CL147">
        <v>0</v>
      </c>
      <c r="CM147">
        <v>12804.598888</v>
      </c>
      <c r="CN147">
        <v>26217.7825</v>
      </c>
      <c r="CO147">
        <v>0</v>
      </c>
      <c r="CP147">
        <v>21947.0125</v>
      </c>
      <c r="CQ147">
        <v>0</v>
      </c>
      <c r="CR147" s="113">
        <v>1369570</v>
      </c>
      <c r="CS147">
        <v>0.9731658002</v>
      </c>
      <c r="CT147">
        <v>1332819</v>
      </c>
      <c r="CU147">
        <v>288.175</v>
      </c>
      <c r="CV147" s="113">
        <v>89928</v>
      </c>
      <c r="CW147" s="113">
        <v>38040</v>
      </c>
      <c r="CX147" s="113">
        <v>127968</v>
      </c>
      <c r="CY147">
        <v>1497538.098</v>
      </c>
      <c r="CZ147">
        <v>5229</v>
      </c>
      <c r="DA147">
        <v>829.278</v>
      </c>
      <c r="DB147">
        <v>5262</v>
      </c>
      <c r="DC147">
        <v>987.721</v>
      </c>
      <c r="DD147">
        <v>5199</v>
      </c>
      <c r="DE147">
        <v>2304.818</v>
      </c>
      <c r="DF147">
        <v>5092</v>
      </c>
      <c r="DG147">
        <v>1334.117</v>
      </c>
      <c r="DH147">
        <v>5111</v>
      </c>
      <c r="DI147">
        <v>591.372</v>
      </c>
      <c r="DJ147">
        <v>5121</v>
      </c>
      <c r="DK147">
        <v>332.793</v>
      </c>
      <c r="DL147">
        <v>5121</v>
      </c>
      <c r="DM147">
        <v>1346.994</v>
      </c>
      <c r="DN147">
        <v>5150</v>
      </c>
      <c r="DO147">
        <v>1417.459</v>
      </c>
      <c r="DP147">
        <v>5106</v>
      </c>
      <c r="DQ147">
        <v>668.851</v>
      </c>
      <c r="DR147">
        <v>0</v>
      </c>
      <c r="DS147">
        <v>4971</v>
      </c>
      <c r="DT147">
        <v>1499628</v>
      </c>
      <c r="DU147">
        <v>5318</v>
      </c>
      <c r="DV147" s="113">
        <v>1491594</v>
      </c>
      <c r="DW147" s="113">
        <v>34581</v>
      </c>
      <c r="DX147" s="113">
        <v>1526175</v>
      </c>
      <c r="DY147">
        <v>0</v>
      </c>
      <c r="DZ147" s="113">
        <v>1532448</v>
      </c>
      <c r="EA147" s="113">
        <v>1633376</v>
      </c>
      <c r="EB147" s="113">
        <v>162878</v>
      </c>
      <c r="EC147">
        <v>0</v>
      </c>
      <c r="ED147" s="113">
        <v>162878</v>
      </c>
      <c r="EE147">
        <v>0</v>
      </c>
      <c r="EF147">
        <v>1532448</v>
      </c>
      <c r="EG147">
        <v>5318</v>
      </c>
      <c r="EH147">
        <v>129810</v>
      </c>
      <c r="EI147" s="113">
        <v>1627348</v>
      </c>
      <c r="EJ147" s="113">
        <v>1666498</v>
      </c>
    </row>
    <row r="148" spans="1:140" ht="12.75">
      <c r="A148">
        <v>123807</v>
      </c>
      <c r="B148" t="s">
        <v>719</v>
      </c>
      <c r="C148" t="s">
        <v>642</v>
      </c>
      <c r="D148">
        <v>4</v>
      </c>
      <c r="E148">
        <v>1</v>
      </c>
      <c r="F148">
        <v>195.44</v>
      </c>
      <c r="G148">
        <v>0</v>
      </c>
      <c r="H148">
        <v>0</v>
      </c>
      <c r="I148">
        <v>0.039</v>
      </c>
      <c r="J148">
        <v>4.474</v>
      </c>
      <c r="K148">
        <v>0</v>
      </c>
      <c r="L148">
        <v>0</v>
      </c>
      <c r="M148">
        <v>1.348</v>
      </c>
      <c r="N148">
        <v>0</v>
      </c>
      <c r="O148">
        <v>0</v>
      </c>
      <c r="P148">
        <v>13.902</v>
      </c>
      <c r="Q148">
        <v>8.06</v>
      </c>
      <c r="R148">
        <v>0.915</v>
      </c>
      <c r="S148">
        <v>0</v>
      </c>
      <c r="T148">
        <v>208.33</v>
      </c>
      <c r="U148">
        <v>0</v>
      </c>
      <c r="V148">
        <v>0</v>
      </c>
      <c r="W148">
        <v>0</v>
      </c>
      <c r="X148">
        <v>0</v>
      </c>
      <c r="Y148">
        <v>0</v>
      </c>
      <c r="Z148">
        <v>0</v>
      </c>
      <c r="AA148">
        <v>0</v>
      </c>
      <c r="AB148">
        <v>0</v>
      </c>
      <c r="AC148">
        <v>0</v>
      </c>
      <c r="AD148">
        <v>0</v>
      </c>
      <c r="AE148">
        <v>0</v>
      </c>
      <c r="AF148">
        <v>13.365</v>
      </c>
      <c r="AG148">
        <v>13.365</v>
      </c>
      <c r="AH148">
        <v>0.549</v>
      </c>
      <c r="AI148">
        <v>195.44</v>
      </c>
      <c r="AJ148">
        <v>195.44</v>
      </c>
      <c r="AK148">
        <v>13.365</v>
      </c>
      <c r="AL148">
        <v>19.763</v>
      </c>
      <c r="AM148">
        <v>167.617</v>
      </c>
      <c r="AN148">
        <v>68.642</v>
      </c>
      <c r="AO148">
        <v>0</v>
      </c>
      <c r="AP148">
        <v>0</v>
      </c>
      <c r="AQ148">
        <v>0</v>
      </c>
      <c r="AR148">
        <v>0</v>
      </c>
      <c r="AS148" s="113">
        <v>18877</v>
      </c>
      <c r="AT148">
        <v>0</v>
      </c>
      <c r="AU148">
        <v>0</v>
      </c>
      <c r="AV148">
        <v>0</v>
      </c>
      <c r="AW148" s="113">
        <v>5752</v>
      </c>
      <c r="AX148">
        <v>0</v>
      </c>
      <c r="AY148" s="113">
        <v>5752</v>
      </c>
      <c r="AZ148">
        <v>0</v>
      </c>
      <c r="BA148">
        <v>0</v>
      </c>
      <c r="BB148">
        <v>0</v>
      </c>
      <c r="BC148">
        <v>0</v>
      </c>
      <c r="BD148">
        <v>0</v>
      </c>
      <c r="BE148">
        <v>0</v>
      </c>
      <c r="BF148">
        <v>0</v>
      </c>
      <c r="BG148">
        <v>0</v>
      </c>
      <c r="BH148">
        <v>0</v>
      </c>
      <c r="BI148">
        <v>0</v>
      </c>
      <c r="BJ148">
        <v>0</v>
      </c>
      <c r="BK148">
        <v>0</v>
      </c>
      <c r="BL148">
        <v>3945</v>
      </c>
      <c r="BM148">
        <v>0</v>
      </c>
      <c r="BN148">
        <v>0</v>
      </c>
      <c r="BO148">
        <v>0</v>
      </c>
      <c r="BP148">
        <v>0</v>
      </c>
      <c r="BQ148">
        <v>0</v>
      </c>
      <c r="BR148">
        <v>0</v>
      </c>
      <c r="BS148">
        <v>0</v>
      </c>
      <c r="BT148">
        <v>0</v>
      </c>
      <c r="BU148">
        <v>0</v>
      </c>
      <c r="BV148">
        <v>0</v>
      </c>
      <c r="BW148">
        <v>4625.0302734</v>
      </c>
      <c r="BX148">
        <v>4887.3251953</v>
      </c>
      <c r="BY148">
        <v>4887.3251953</v>
      </c>
      <c r="BZ148">
        <v>5931.625</v>
      </c>
      <c r="CA148">
        <v>0.0520361328</v>
      </c>
      <c r="CB148">
        <v>0.0413155273</v>
      </c>
      <c r="CC148">
        <v>72.865</v>
      </c>
      <c r="CD148">
        <v>2.196</v>
      </c>
      <c r="CE148">
        <v>0</v>
      </c>
      <c r="CF148">
        <v>994241.18763</v>
      </c>
      <c r="CG148">
        <v>5970.1805625</v>
      </c>
      <c r="CH148">
        <v>64542</v>
      </c>
      <c r="CI148">
        <v>0</v>
      </c>
      <c r="CJ148">
        <v>247147.08725</v>
      </c>
      <c r="CK148">
        <v>0</v>
      </c>
      <c r="CL148">
        <v>0</v>
      </c>
      <c r="CM148">
        <v>7927.6168125</v>
      </c>
      <c r="CN148">
        <v>432205.48298</v>
      </c>
      <c r="CO148">
        <v>0</v>
      </c>
      <c r="CP148">
        <v>329845.803</v>
      </c>
      <c r="CQ148">
        <v>9769.386375</v>
      </c>
      <c r="CR148" s="113">
        <v>1780680</v>
      </c>
      <c r="CS148">
        <v>0.9731658002</v>
      </c>
      <c r="CT148">
        <v>1714526</v>
      </c>
      <c r="CU148">
        <v>370.706</v>
      </c>
      <c r="CV148" s="113">
        <v>115683</v>
      </c>
      <c r="CW148" s="113">
        <v>48934</v>
      </c>
      <c r="CX148" s="113">
        <v>164617</v>
      </c>
      <c r="CY148">
        <v>1945296.9416</v>
      </c>
      <c r="CZ148">
        <v>5229</v>
      </c>
      <c r="DA148">
        <v>829.278</v>
      </c>
      <c r="DB148">
        <v>5262</v>
      </c>
      <c r="DC148">
        <v>987.721</v>
      </c>
      <c r="DD148">
        <v>5199</v>
      </c>
      <c r="DE148">
        <v>2304.818</v>
      </c>
      <c r="DF148">
        <v>5092</v>
      </c>
      <c r="DG148">
        <v>1334.117</v>
      </c>
      <c r="DH148">
        <v>5111</v>
      </c>
      <c r="DI148">
        <v>591.372</v>
      </c>
      <c r="DJ148">
        <v>5121</v>
      </c>
      <c r="DK148">
        <v>332.793</v>
      </c>
      <c r="DL148">
        <v>5121</v>
      </c>
      <c r="DM148">
        <v>1346.994</v>
      </c>
      <c r="DN148">
        <v>5150</v>
      </c>
      <c r="DO148">
        <v>1417.459</v>
      </c>
      <c r="DP148">
        <v>5106</v>
      </c>
      <c r="DQ148">
        <v>668.851</v>
      </c>
      <c r="DR148">
        <v>0</v>
      </c>
      <c r="DS148">
        <v>4971</v>
      </c>
      <c r="DT148">
        <v>0</v>
      </c>
      <c r="DU148">
        <v>5091</v>
      </c>
      <c r="DV148" s="113">
        <v>1842780</v>
      </c>
      <c r="DW148" s="113">
        <v>44485</v>
      </c>
      <c r="DX148" s="113">
        <v>1887265</v>
      </c>
      <c r="DY148">
        <v>0</v>
      </c>
      <c r="DZ148" s="113">
        <v>1887265</v>
      </c>
      <c r="EA148" s="113">
        <v>2017011</v>
      </c>
      <c r="EB148" s="113">
        <v>106585</v>
      </c>
      <c r="EC148">
        <v>0</v>
      </c>
      <c r="ED148" s="113">
        <v>106585</v>
      </c>
      <c r="EE148">
        <v>0</v>
      </c>
      <c r="EF148">
        <v>1887265</v>
      </c>
      <c r="EG148">
        <v>5091</v>
      </c>
      <c r="EH148">
        <v>106585</v>
      </c>
      <c r="EI148" s="113">
        <v>2051882</v>
      </c>
      <c r="EJ148" s="113">
        <v>2057634</v>
      </c>
    </row>
    <row r="149" spans="1:140" ht="12.75">
      <c r="A149">
        <v>130801</v>
      </c>
      <c r="B149" t="s">
        <v>719</v>
      </c>
      <c r="C149" t="s">
        <v>49</v>
      </c>
      <c r="D149">
        <v>4</v>
      </c>
      <c r="E149">
        <v>1</v>
      </c>
      <c r="F149">
        <v>51.609</v>
      </c>
      <c r="G149">
        <v>0</v>
      </c>
      <c r="H149">
        <v>0</v>
      </c>
      <c r="I149">
        <v>0.107</v>
      </c>
      <c r="J149">
        <v>0</v>
      </c>
      <c r="K149">
        <v>0.049</v>
      </c>
      <c r="L149">
        <v>0</v>
      </c>
      <c r="M149">
        <v>0</v>
      </c>
      <c r="N149">
        <v>0</v>
      </c>
      <c r="O149">
        <v>0</v>
      </c>
      <c r="P149">
        <v>23.73</v>
      </c>
      <c r="Q149">
        <v>0</v>
      </c>
      <c r="R149">
        <v>1.121</v>
      </c>
      <c r="S149">
        <v>0</v>
      </c>
      <c r="T149">
        <v>52.7</v>
      </c>
      <c r="U149">
        <v>0</v>
      </c>
      <c r="V149">
        <v>0</v>
      </c>
      <c r="W149">
        <v>0</v>
      </c>
      <c r="X149">
        <v>0</v>
      </c>
      <c r="Y149">
        <v>0</v>
      </c>
      <c r="Z149">
        <v>0</v>
      </c>
      <c r="AA149">
        <v>0</v>
      </c>
      <c r="AB149">
        <v>0</v>
      </c>
      <c r="AC149">
        <v>0</v>
      </c>
      <c r="AD149">
        <v>0</v>
      </c>
      <c r="AE149">
        <v>0</v>
      </c>
      <c r="AF149">
        <v>0</v>
      </c>
      <c r="AG149">
        <v>0</v>
      </c>
      <c r="AH149">
        <v>0</v>
      </c>
      <c r="AI149">
        <v>51.609</v>
      </c>
      <c r="AJ149">
        <v>51.609</v>
      </c>
      <c r="AK149">
        <v>0</v>
      </c>
      <c r="AL149">
        <v>23.886</v>
      </c>
      <c r="AM149">
        <v>27.723</v>
      </c>
      <c r="AN149">
        <v>30.306</v>
      </c>
      <c r="AO149">
        <v>4</v>
      </c>
      <c r="AP149">
        <v>0</v>
      </c>
      <c r="AQ149">
        <v>6</v>
      </c>
      <c r="AR149">
        <v>0</v>
      </c>
      <c r="AS149" s="113">
        <v>8334</v>
      </c>
      <c r="AT149">
        <v>0</v>
      </c>
      <c r="AU149">
        <v>0</v>
      </c>
      <c r="AV149">
        <v>0</v>
      </c>
      <c r="AW149" s="113">
        <v>1519</v>
      </c>
      <c r="AX149">
        <v>0</v>
      </c>
      <c r="AY149" s="113">
        <v>1519</v>
      </c>
      <c r="AZ149">
        <v>0</v>
      </c>
      <c r="BA149">
        <v>0</v>
      </c>
      <c r="BB149">
        <v>0</v>
      </c>
      <c r="BC149">
        <v>0</v>
      </c>
      <c r="BD149">
        <v>0</v>
      </c>
      <c r="BE149">
        <v>0</v>
      </c>
      <c r="BF149" s="113">
        <v>-22627</v>
      </c>
      <c r="BG149">
        <v>0</v>
      </c>
      <c r="BH149">
        <v>0</v>
      </c>
      <c r="BI149">
        <v>0</v>
      </c>
      <c r="BJ149">
        <v>0</v>
      </c>
      <c r="BK149">
        <v>57.017</v>
      </c>
      <c r="BL149">
        <v>3945</v>
      </c>
      <c r="BM149" s="113">
        <v>2399</v>
      </c>
      <c r="BN149">
        <v>0</v>
      </c>
      <c r="BO149" s="113">
        <v>1043757</v>
      </c>
      <c r="BP149">
        <v>189.335</v>
      </c>
      <c r="BQ149">
        <v>5022</v>
      </c>
      <c r="BR149" s="113">
        <v>909618</v>
      </c>
      <c r="BS149">
        <v>5155</v>
      </c>
      <c r="BT149" s="113">
        <v>66342</v>
      </c>
      <c r="BU149">
        <v>0</v>
      </c>
      <c r="BV149" s="113">
        <v>22627</v>
      </c>
      <c r="BW149">
        <v>4625.0302734</v>
      </c>
      <c r="BX149">
        <v>4887.3251953</v>
      </c>
      <c r="BY149">
        <v>4887.3251953</v>
      </c>
      <c r="BZ149">
        <v>5931.625</v>
      </c>
      <c r="CA149">
        <v>0.0520361328</v>
      </c>
      <c r="CB149">
        <v>0.0413155273</v>
      </c>
      <c r="CC149">
        <v>95.602</v>
      </c>
      <c r="CD149">
        <v>0</v>
      </c>
      <c r="CE149">
        <v>0</v>
      </c>
      <c r="CF149">
        <v>164442.43988</v>
      </c>
      <c r="CG149">
        <v>7314.2867875</v>
      </c>
      <c r="CH149">
        <v>0</v>
      </c>
      <c r="CI149">
        <v>0</v>
      </c>
      <c r="CJ149">
        <v>62519.3275</v>
      </c>
      <c r="CK149">
        <v>0</v>
      </c>
      <c r="CL149">
        <v>0</v>
      </c>
      <c r="CM149">
        <v>0</v>
      </c>
      <c r="CN149">
        <v>567075.21325</v>
      </c>
      <c r="CO149">
        <v>0</v>
      </c>
      <c r="CP149">
        <v>563029.845</v>
      </c>
      <c r="CQ149">
        <v>0</v>
      </c>
      <c r="CR149" s="113">
        <v>809685</v>
      </c>
      <c r="CS149">
        <v>0.9731658002</v>
      </c>
      <c r="CT149">
        <v>779848</v>
      </c>
      <c r="CU149">
        <v>168.615</v>
      </c>
      <c r="CV149" s="113">
        <v>52618</v>
      </c>
      <c r="CW149" s="113">
        <v>22258</v>
      </c>
      <c r="CX149" s="113">
        <v>74876</v>
      </c>
      <c r="CY149">
        <v>884561.26741</v>
      </c>
      <c r="CZ149">
        <v>5229</v>
      </c>
      <c r="DA149">
        <v>829.278</v>
      </c>
      <c r="DB149">
        <v>5262</v>
      </c>
      <c r="DC149">
        <v>987.721</v>
      </c>
      <c r="DD149">
        <v>5199</v>
      </c>
      <c r="DE149">
        <v>2304.818</v>
      </c>
      <c r="DF149">
        <v>5092</v>
      </c>
      <c r="DG149">
        <v>1334.117</v>
      </c>
      <c r="DH149">
        <v>5111</v>
      </c>
      <c r="DI149">
        <v>591.372</v>
      </c>
      <c r="DJ149">
        <v>5121</v>
      </c>
      <c r="DK149">
        <v>332.793</v>
      </c>
      <c r="DL149">
        <v>5121</v>
      </c>
      <c r="DM149">
        <v>1346.994</v>
      </c>
      <c r="DN149">
        <v>5150</v>
      </c>
      <c r="DO149">
        <v>1417.459</v>
      </c>
      <c r="DP149">
        <v>5106</v>
      </c>
      <c r="DQ149">
        <v>668.851</v>
      </c>
      <c r="DR149">
        <v>0</v>
      </c>
      <c r="DS149">
        <v>4971</v>
      </c>
      <c r="DT149">
        <v>975960</v>
      </c>
      <c r="DU149">
        <v>5155</v>
      </c>
      <c r="DV149" s="113">
        <v>846785</v>
      </c>
      <c r="DW149" s="113">
        <v>20234</v>
      </c>
      <c r="DX149" s="113">
        <v>867019</v>
      </c>
      <c r="DY149">
        <v>0</v>
      </c>
      <c r="DZ149" s="113">
        <v>869418</v>
      </c>
      <c r="EA149" s="113">
        <v>928226</v>
      </c>
      <c r="EB149" s="113">
        <v>59733</v>
      </c>
      <c r="EC149">
        <v>0</v>
      </c>
      <c r="ED149" s="113">
        <v>59733</v>
      </c>
      <c r="EE149">
        <v>0</v>
      </c>
      <c r="EF149">
        <v>869418</v>
      </c>
      <c r="EG149">
        <v>5156</v>
      </c>
      <c r="EH149">
        <v>37106</v>
      </c>
      <c r="EI149" s="113">
        <v>921667</v>
      </c>
      <c r="EJ149" s="113">
        <v>945813</v>
      </c>
    </row>
    <row r="150" spans="1:140" ht="12.75">
      <c r="A150">
        <v>152802</v>
      </c>
      <c r="B150" t="s">
        <v>719</v>
      </c>
      <c r="C150" t="s">
        <v>637</v>
      </c>
      <c r="D150">
        <v>4</v>
      </c>
      <c r="E150">
        <v>1</v>
      </c>
      <c r="F150">
        <v>172.203</v>
      </c>
      <c r="G150">
        <v>0</v>
      </c>
      <c r="H150">
        <v>0</v>
      </c>
      <c r="I150">
        <v>0.831</v>
      </c>
      <c r="J150">
        <v>3.859</v>
      </c>
      <c r="K150">
        <v>0.792</v>
      </c>
      <c r="L150">
        <v>0</v>
      </c>
      <c r="M150">
        <v>0</v>
      </c>
      <c r="N150">
        <v>0</v>
      </c>
      <c r="O150">
        <v>0</v>
      </c>
      <c r="P150">
        <v>0</v>
      </c>
      <c r="Q150">
        <v>0</v>
      </c>
      <c r="R150">
        <v>0.989</v>
      </c>
      <c r="S150">
        <v>0</v>
      </c>
      <c r="T150">
        <v>185.2</v>
      </c>
      <c r="U150">
        <v>0</v>
      </c>
      <c r="V150">
        <v>0</v>
      </c>
      <c r="W150">
        <v>0</v>
      </c>
      <c r="X150">
        <v>0</v>
      </c>
      <c r="Y150">
        <v>0</v>
      </c>
      <c r="Z150">
        <v>0</v>
      </c>
      <c r="AA150">
        <v>0</v>
      </c>
      <c r="AB150">
        <v>0</v>
      </c>
      <c r="AC150">
        <v>0</v>
      </c>
      <c r="AD150">
        <v>0</v>
      </c>
      <c r="AE150">
        <v>0</v>
      </c>
      <c r="AF150">
        <v>0</v>
      </c>
      <c r="AG150">
        <v>0</v>
      </c>
      <c r="AH150">
        <v>0</v>
      </c>
      <c r="AI150">
        <v>172.203</v>
      </c>
      <c r="AJ150">
        <v>172.203</v>
      </c>
      <c r="AK150">
        <v>0</v>
      </c>
      <c r="AL150">
        <v>5.482</v>
      </c>
      <c r="AM150">
        <v>166.721</v>
      </c>
      <c r="AN150">
        <v>0</v>
      </c>
      <c r="AO150">
        <v>11.5</v>
      </c>
      <c r="AP150">
        <v>0.333</v>
      </c>
      <c r="AQ150">
        <v>0</v>
      </c>
      <c r="AR150">
        <v>0</v>
      </c>
      <c r="AS150">
        <v>0</v>
      </c>
      <c r="AT150" s="113">
        <v>5833</v>
      </c>
      <c r="AU150">
        <v>0</v>
      </c>
      <c r="AV150">
        <v>0</v>
      </c>
      <c r="AW150" s="113">
        <v>5068</v>
      </c>
      <c r="AX150">
        <v>0</v>
      </c>
      <c r="AY150" s="113">
        <v>5068</v>
      </c>
      <c r="AZ150">
        <v>0</v>
      </c>
      <c r="BA150">
        <v>0</v>
      </c>
      <c r="BB150">
        <v>0</v>
      </c>
      <c r="BC150">
        <v>0</v>
      </c>
      <c r="BD150">
        <v>0</v>
      </c>
      <c r="BE150">
        <v>0</v>
      </c>
      <c r="BF150" s="113">
        <v>-35019</v>
      </c>
      <c r="BG150">
        <v>0</v>
      </c>
      <c r="BH150">
        <v>0</v>
      </c>
      <c r="BI150">
        <v>0</v>
      </c>
      <c r="BJ150">
        <v>0</v>
      </c>
      <c r="BK150">
        <v>182.199</v>
      </c>
      <c r="BL150">
        <v>3945</v>
      </c>
      <c r="BM150" s="113">
        <v>6719</v>
      </c>
      <c r="BN150">
        <v>0</v>
      </c>
      <c r="BO150" s="113">
        <v>1588926</v>
      </c>
      <c r="BP150">
        <v>292.496</v>
      </c>
      <c r="BQ150">
        <v>4972</v>
      </c>
      <c r="BR150" s="113">
        <v>1390205</v>
      </c>
      <c r="BS150">
        <v>5115</v>
      </c>
      <c r="BT150" s="113">
        <v>105904</v>
      </c>
      <c r="BU150">
        <v>0</v>
      </c>
      <c r="BV150" s="113">
        <v>35019</v>
      </c>
      <c r="BW150">
        <v>4625.0302734</v>
      </c>
      <c r="BX150">
        <v>4887.3251953</v>
      </c>
      <c r="BY150">
        <v>4887.3251953</v>
      </c>
      <c r="BZ150">
        <v>5931.625</v>
      </c>
      <c r="CA150">
        <v>0.0520361328</v>
      </c>
      <c r="CB150">
        <v>0.0413155273</v>
      </c>
      <c r="CC150">
        <v>18.108</v>
      </c>
      <c r="CD150">
        <v>0</v>
      </c>
      <c r="CE150">
        <v>0</v>
      </c>
      <c r="CF150">
        <v>988926.45163</v>
      </c>
      <c r="CG150">
        <v>6453.0148375</v>
      </c>
      <c r="CH150">
        <v>0</v>
      </c>
      <c r="CI150">
        <v>0</v>
      </c>
      <c r="CJ150">
        <v>219707.39</v>
      </c>
      <c r="CK150">
        <v>0</v>
      </c>
      <c r="CL150">
        <v>0</v>
      </c>
      <c r="CM150">
        <v>0</v>
      </c>
      <c r="CN150">
        <v>107409.8655</v>
      </c>
      <c r="CO150">
        <v>0</v>
      </c>
      <c r="CP150">
        <v>0</v>
      </c>
      <c r="CQ150">
        <v>0</v>
      </c>
      <c r="CR150" s="113">
        <v>1322497</v>
      </c>
      <c r="CS150">
        <v>0.9731658002</v>
      </c>
      <c r="CT150">
        <v>1287009</v>
      </c>
      <c r="CU150">
        <v>278.27</v>
      </c>
      <c r="CV150" s="113">
        <v>86837</v>
      </c>
      <c r="CW150" s="113">
        <v>36733</v>
      </c>
      <c r="CX150" s="113">
        <v>123570</v>
      </c>
      <c r="CY150">
        <v>1446066.722</v>
      </c>
      <c r="CZ150">
        <v>5229</v>
      </c>
      <c r="DA150">
        <v>829.278</v>
      </c>
      <c r="DB150">
        <v>5262</v>
      </c>
      <c r="DC150">
        <v>987.721</v>
      </c>
      <c r="DD150">
        <v>5199</v>
      </c>
      <c r="DE150">
        <v>2304.818</v>
      </c>
      <c r="DF150">
        <v>5092</v>
      </c>
      <c r="DG150">
        <v>1334.117</v>
      </c>
      <c r="DH150">
        <v>5111</v>
      </c>
      <c r="DI150">
        <v>591.372</v>
      </c>
      <c r="DJ150">
        <v>5121</v>
      </c>
      <c r="DK150">
        <v>332.793</v>
      </c>
      <c r="DL150">
        <v>5121</v>
      </c>
      <c r="DM150">
        <v>1346.994</v>
      </c>
      <c r="DN150">
        <v>5150</v>
      </c>
      <c r="DO150">
        <v>1417.459</v>
      </c>
      <c r="DP150">
        <v>5106</v>
      </c>
      <c r="DQ150">
        <v>668.851</v>
      </c>
      <c r="DR150">
        <v>0</v>
      </c>
      <c r="DS150">
        <v>4971</v>
      </c>
      <c r="DT150">
        <v>1496109</v>
      </c>
      <c r="DU150">
        <v>5115</v>
      </c>
      <c r="DV150" s="113">
        <v>1383558</v>
      </c>
      <c r="DW150" s="113">
        <v>33392</v>
      </c>
      <c r="DX150" s="113">
        <v>1416950</v>
      </c>
      <c r="DY150">
        <v>0</v>
      </c>
      <c r="DZ150" s="113">
        <v>1423669</v>
      </c>
      <c r="EA150" s="113">
        <v>1520746</v>
      </c>
      <c r="EB150" s="113">
        <v>101172</v>
      </c>
      <c r="EC150">
        <v>0</v>
      </c>
      <c r="ED150" s="113">
        <v>101172</v>
      </c>
      <c r="EE150">
        <v>0</v>
      </c>
      <c r="EF150">
        <v>1423669</v>
      </c>
      <c r="EG150">
        <v>5116</v>
      </c>
      <c r="EH150">
        <v>71986</v>
      </c>
      <c r="EI150" s="113">
        <v>1518053</v>
      </c>
      <c r="EJ150" s="113">
        <v>1558140</v>
      </c>
    </row>
    <row r="151" spans="1:140" ht="12.75">
      <c r="A151">
        <v>152803</v>
      </c>
      <c r="B151" t="s">
        <v>719</v>
      </c>
      <c r="C151" t="s">
        <v>194</v>
      </c>
      <c r="D151">
        <v>4</v>
      </c>
      <c r="E151">
        <v>1</v>
      </c>
      <c r="F151">
        <v>179.58</v>
      </c>
      <c r="G151">
        <v>0</v>
      </c>
      <c r="H151">
        <v>0</v>
      </c>
      <c r="I151">
        <v>0</v>
      </c>
      <c r="J151">
        <v>0</v>
      </c>
      <c r="K151">
        <v>0.294</v>
      </c>
      <c r="L151">
        <v>0</v>
      </c>
      <c r="M151">
        <v>0</v>
      </c>
      <c r="N151">
        <v>0</v>
      </c>
      <c r="O151">
        <v>0</v>
      </c>
      <c r="P151">
        <v>0</v>
      </c>
      <c r="Q151">
        <v>14.991</v>
      </c>
      <c r="R151">
        <v>31.528</v>
      </c>
      <c r="S151">
        <v>0</v>
      </c>
      <c r="T151">
        <v>154</v>
      </c>
      <c r="U151">
        <v>3.639</v>
      </c>
      <c r="V151">
        <v>0</v>
      </c>
      <c r="W151">
        <v>0</v>
      </c>
      <c r="X151">
        <v>0</v>
      </c>
      <c r="Y151">
        <v>0</v>
      </c>
      <c r="Z151">
        <v>0</v>
      </c>
      <c r="AA151">
        <v>0</v>
      </c>
      <c r="AB151">
        <v>0</v>
      </c>
      <c r="AC151">
        <v>0</v>
      </c>
      <c r="AD151">
        <v>0</v>
      </c>
      <c r="AE151">
        <v>0</v>
      </c>
      <c r="AF151">
        <v>0</v>
      </c>
      <c r="AG151">
        <v>0</v>
      </c>
      <c r="AH151">
        <v>0</v>
      </c>
      <c r="AI151">
        <v>179.58</v>
      </c>
      <c r="AJ151">
        <v>179.58</v>
      </c>
      <c r="AK151">
        <v>0</v>
      </c>
      <c r="AL151">
        <v>0.294</v>
      </c>
      <c r="AM151">
        <v>164.295</v>
      </c>
      <c r="AN151">
        <v>179.578</v>
      </c>
      <c r="AO151">
        <v>4</v>
      </c>
      <c r="AP151">
        <v>0</v>
      </c>
      <c r="AQ151">
        <v>8</v>
      </c>
      <c r="AR151">
        <v>0</v>
      </c>
      <c r="AS151" s="113">
        <v>49384</v>
      </c>
      <c r="AT151">
        <v>0</v>
      </c>
      <c r="AU151">
        <v>0</v>
      </c>
      <c r="AV151">
        <v>0</v>
      </c>
      <c r="AW151" s="113">
        <v>5285</v>
      </c>
      <c r="AX151">
        <v>0</v>
      </c>
      <c r="AY151" s="113">
        <v>5285</v>
      </c>
      <c r="AZ151">
        <v>0</v>
      </c>
      <c r="BA151">
        <v>0</v>
      </c>
      <c r="BB151">
        <v>0</v>
      </c>
      <c r="BC151">
        <v>0</v>
      </c>
      <c r="BD151">
        <v>0</v>
      </c>
      <c r="BE151">
        <v>0</v>
      </c>
      <c r="BF151" s="113">
        <v>-31520</v>
      </c>
      <c r="BG151">
        <v>0</v>
      </c>
      <c r="BH151">
        <v>0</v>
      </c>
      <c r="BI151">
        <v>0</v>
      </c>
      <c r="BJ151">
        <v>3.254</v>
      </c>
      <c r="BK151">
        <v>143.108</v>
      </c>
      <c r="BL151">
        <v>3945</v>
      </c>
      <c r="BM151" s="113">
        <v>4357</v>
      </c>
      <c r="BN151">
        <v>0</v>
      </c>
      <c r="BO151" s="113">
        <v>1398881</v>
      </c>
      <c r="BP151">
        <v>250.677</v>
      </c>
      <c r="BQ151">
        <v>5105</v>
      </c>
      <c r="BR151" s="113">
        <v>1229072</v>
      </c>
      <c r="BS151">
        <v>5242</v>
      </c>
      <c r="BT151" s="113">
        <v>85072</v>
      </c>
      <c r="BU151">
        <v>0</v>
      </c>
      <c r="BV151" s="113">
        <v>31520</v>
      </c>
      <c r="BW151">
        <v>4625.0302734</v>
      </c>
      <c r="BX151">
        <v>4887.3251953</v>
      </c>
      <c r="BY151">
        <v>4887.3251953</v>
      </c>
      <c r="BZ151">
        <v>5931.625</v>
      </c>
      <c r="CA151">
        <v>0.0520361328</v>
      </c>
      <c r="CB151">
        <v>0.0413155273</v>
      </c>
      <c r="CC151">
        <v>0.882</v>
      </c>
      <c r="CD151">
        <v>0</v>
      </c>
      <c r="CE151">
        <v>0</v>
      </c>
      <c r="CF151">
        <v>974536.32938</v>
      </c>
      <c r="CG151">
        <v>205713.5003</v>
      </c>
      <c r="CH151">
        <v>120206</v>
      </c>
      <c r="CI151">
        <v>0</v>
      </c>
      <c r="CJ151">
        <v>182694.05</v>
      </c>
      <c r="CK151">
        <v>52020.291934</v>
      </c>
      <c r="CL151">
        <v>0</v>
      </c>
      <c r="CM151">
        <v>0</v>
      </c>
      <c r="CN151">
        <v>5231.69325</v>
      </c>
      <c r="CO151">
        <v>0</v>
      </c>
      <c r="CP151">
        <v>0</v>
      </c>
      <c r="CQ151">
        <v>0</v>
      </c>
      <c r="CR151" s="113">
        <v>1589786</v>
      </c>
      <c r="CS151">
        <v>0.9731658002</v>
      </c>
      <c r="CT151">
        <v>1499066</v>
      </c>
      <c r="CU151">
        <v>324.12</v>
      </c>
      <c r="CV151" s="113">
        <v>101145</v>
      </c>
      <c r="CW151" s="113">
        <v>42785</v>
      </c>
      <c r="CX151" s="113">
        <v>143930</v>
      </c>
      <c r="CY151">
        <v>1733715.8649</v>
      </c>
      <c r="CZ151">
        <v>5229</v>
      </c>
      <c r="DA151">
        <v>829.278</v>
      </c>
      <c r="DB151">
        <v>5262</v>
      </c>
      <c r="DC151">
        <v>987.721</v>
      </c>
      <c r="DD151">
        <v>5199</v>
      </c>
      <c r="DE151">
        <v>2304.818</v>
      </c>
      <c r="DF151">
        <v>5092</v>
      </c>
      <c r="DG151">
        <v>1334.117</v>
      </c>
      <c r="DH151">
        <v>5111</v>
      </c>
      <c r="DI151">
        <v>591.372</v>
      </c>
      <c r="DJ151">
        <v>5121</v>
      </c>
      <c r="DK151">
        <v>332.793</v>
      </c>
      <c r="DL151">
        <v>5121</v>
      </c>
      <c r="DM151">
        <v>1346.994</v>
      </c>
      <c r="DN151">
        <v>5150</v>
      </c>
      <c r="DO151">
        <v>1417.459</v>
      </c>
      <c r="DP151">
        <v>5106</v>
      </c>
      <c r="DQ151">
        <v>668.851</v>
      </c>
      <c r="DR151">
        <v>0</v>
      </c>
      <c r="DS151">
        <v>4971</v>
      </c>
      <c r="DT151">
        <v>1314144</v>
      </c>
      <c r="DU151">
        <v>5242</v>
      </c>
      <c r="DV151" s="113">
        <v>1654633</v>
      </c>
      <c r="DW151" s="113">
        <v>38894</v>
      </c>
      <c r="DX151" s="113">
        <v>1693527</v>
      </c>
      <c r="DY151">
        <v>0</v>
      </c>
      <c r="DZ151" s="113">
        <v>1697884</v>
      </c>
      <c r="EA151" s="113">
        <v>1812479</v>
      </c>
      <c r="EB151" s="113">
        <v>108098</v>
      </c>
      <c r="EC151">
        <v>0</v>
      </c>
      <c r="ED151" s="113">
        <v>108098</v>
      </c>
      <c r="EE151">
        <v>0</v>
      </c>
      <c r="EF151">
        <v>1697884</v>
      </c>
      <c r="EG151">
        <v>5238</v>
      </c>
      <c r="EH151">
        <v>76578</v>
      </c>
      <c r="EI151" s="113">
        <v>1810294</v>
      </c>
      <c r="EJ151" s="113">
        <v>1847099</v>
      </c>
    </row>
    <row r="152" spans="1:140" ht="12.75">
      <c r="A152">
        <v>152805</v>
      </c>
      <c r="B152" t="s">
        <v>719</v>
      </c>
      <c r="C152" t="s">
        <v>50</v>
      </c>
      <c r="D152">
        <v>4</v>
      </c>
      <c r="E152">
        <v>1</v>
      </c>
      <c r="F152">
        <v>576.914</v>
      </c>
      <c r="G152">
        <v>0</v>
      </c>
      <c r="H152">
        <v>0</v>
      </c>
      <c r="I152">
        <v>0.477</v>
      </c>
      <c r="J152">
        <v>8.628</v>
      </c>
      <c r="K152">
        <v>1.113</v>
      </c>
      <c r="L152">
        <v>0</v>
      </c>
      <c r="M152">
        <v>0</v>
      </c>
      <c r="N152">
        <v>0</v>
      </c>
      <c r="O152">
        <v>0</v>
      </c>
      <c r="P152">
        <v>0</v>
      </c>
      <c r="Q152">
        <v>0</v>
      </c>
      <c r="R152">
        <v>6.873</v>
      </c>
      <c r="S152">
        <v>28.846</v>
      </c>
      <c r="T152">
        <v>282.8</v>
      </c>
      <c r="U152">
        <v>0</v>
      </c>
      <c r="V152">
        <v>0</v>
      </c>
      <c r="W152">
        <v>0</v>
      </c>
      <c r="X152">
        <v>0</v>
      </c>
      <c r="Y152">
        <v>0</v>
      </c>
      <c r="Z152">
        <v>0</v>
      </c>
      <c r="AA152">
        <v>0</v>
      </c>
      <c r="AB152">
        <v>0</v>
      </c>
      <c r="AC152">
        <v>0</v>
      </c>
      <c r="AD152">
        <v>0</v>
      </c>
      <c r="AE152">
        <v>0</v>
      </c>
      <c r="AF152">
        <v>10.219</v>
      </c>
      <c r="AG152">
        <v>10.219</v>
      </c>
      <c r="AH152">
        <v>0</v>
      </c>
      <c r="AI152">
        <v>576.914</v>
      </c>
      <c r="AJ152">
        <v>576.914</v>
      </c>
      <c r="AK152">
        <v>10.219</v>
      </c>
      <c r="AL152">
        <v>10.218</v>
      </c>
      <c r="AM152">
        <v>566.696</v>
      </c>
      <c r="AN152">
        <v>42.331</v>
      </c>
      <c r="AO152">
        <v>6.917</v>
      </c>
      <c r="AP152">
        <v>0</v>
      </c>
      <c r="AQ152">
        <v>0</v>
      </c>
      <c r="AR152">
        <v>0</v>
      </c>
      <c r="AS152" s="113">
        <v>11641</v>
      </c>
      <c r="AT152" s="113">
        <v>3458</v>
      </c>
      <c r="AU152">
        <v>0</v>
      </c>
      <c r="AV152">
        <v>0</v>
      </c>
      <c r="AW152" s="113">
        <v>16979</v>
      </c>
      <c r="AX152">
        <v>0</v>
      </c>
      <c r="AY152" s="113">
        <v>16979</v>
      </c>
      <c r="AZ152">
        <v>0</v>
      </c>
      <c r="BA152">
        <v>0</v>
      </c>
      <c r="BB152">
        <v>0</v>
      </c>
      <c r="BC152">
        <v>0</v>
      </c>
      <c r="BD152">
        <v>0</v>
      </c>
      <c r="BE152">
        <v>0</v>
      </c>
      <c r="BF152" s="113">
        <v>-59505</v>
      </c>
      <c r="BG152">
        <v>0</v>
      </c>
      <c r="BH152">
        <v>0</v>
      </c>
      <c r="BI152">
        <v>0</v>
      </c>
      <c r="BJ152">
        <v>0</v>
      </c>
      <c r="BK152">
        <v>335.368</v>
      </c>
      <c r="BL152">
        <v>3945</v>
      </c>
      <c r="BM152" s="113">
        <v>8424</v>
      </c>
      <c r="BN152">
        <v>0</v>
      </c>
      <c r="BO152" s="113">
        <v>2757691</v>
      </c>
      <c r="BP152">
        <v>492.137</v>
      </c>
      <c r="BQ152">
        <v>5134</v>
      </c>
      <c r="BR152" s="113">
        <v>2346832</v>
      </c>
      <c r="BS152">
        <v>5271</v>
      </c>
      <c r="BT152" s="113">
        <v>247280</v>
      </c>
      <c r="BU152">
        <v>0</v>
      </c>
      <c r="BV152" s="113">
        <v>59505</v>
      </c>
      <c r="BW152">
        <v>4625.0302734</v>
      </c>
      <c r="BX152">
        <v>4887.3251953</v>
      </c>
      <c r="BY152">
        <v>4887.3251953</v>
      </c>
      <c r="BZ152">
        <v>5931.625</v>
      </c>
      <c r="CA152">
        <v>0.0520361328</v>
      </c>
      <c r="CB152">
        <v>0.0413155273</v>
      </c>
      <c r="CC152">
        <v>31.608</v>
      </c>
      <c r="CD152">
        <v>0</v>
      </c>
      <c r="CE152">
        <v>0</v>
      </c>
      <c r="CF152">
        <v>3361428.161</v>
      </c>
      <c r="CG152">
        <v>44844.864488</v>
      </c>
      <c r="CH152">
        <v>0</v>
      </c>
      <c r="CI152">
        <v>20532.225032</v>
      </c>
      <c r="CJ152">
        <v>335492.71</v>
      </c>
      <c r="CK152">
        <v>0</v>
      </c>
      <c r="CL152">
        <v>0</v>
      </c>
      <c r="CM152">
        <v>6061.5275875</v>
      </c>
      <c r="CN152">
        <v>187486.803</v>
      </c>
      <c r="CO152">
        <v>0</v>
      </c>
      <c r="CP152">
        <v>0</v>
      </c>
      <c r="CQ152">
        <v>0</v>
      </c>
      <c r="CR152" s="113">
        <v>3967487</v>
      </c>
      <c r="CS152">
        <v>0.9731658002</v>
      </c>
      <c r="CT152">
        <v>3849694</v>
      </c>
      <c r="CU152">
        <v>832.361</v>
      </c>
      <c r="CV152" s="113">
        <v>259747</v>
      </c>
      <c r="CW152" s="113">
        <v>109874</v>
      </c>
      <c r="CX152" s="113">
        <v>369621</v>
      </c>
      <c r="CY152">
        <v>4337108.2911</v>
      </c>
      <c r="CZ152">
        <v>5229</v>
      </c>
      <c r="DA152">
        <v>829.278</v>
      </c>
      <c r="DB152">
        <v>5262</v>
      </c>
      <c r="DC152">
        <v>987.721</v>
      </c>
      <c r="DD152">
        <v>5199</v>
      </c>
      <c r="DE152">
        <v>2304.818</v>
      </c>
      <c r="DF152">
        <v>5092</v>
      </c>
      <c r="DG152">
        <v>1334.117</v>
      </c>
      <c r="DH152">
        <v>5111</v>
      </c>
      <c r="DI152">
        <v>591.372</v>
      </c>
      <c r="DJ152">
        <v>5121</v>
      </c>
      <c r="DK152">
        <v>332.793</v>
      </c>
      <c r="DL152">
        <v>5121</v>
      </c>
      <c r="DM152">
        <v>1346.994</v>
      </c>
      <c r="DN152">
        <v>5150</v>
      </c>
      <c r="DO152">
        <v>1417.459</v>
      </c>
      <c r="DP152">
        <v>5106</v>
      </c>
      <c r="DQ152">
        <v>668.851</v>
      </c>
      <c r="DR152">
        <v>0</v>
      </c>
      <c r="DS152">
        <v>4971</v>
      </c>
      <c r="DT152">
        <v>2594112</v>
      </c>
      <c r="DU152">
        <v>5271</v>
      </c>
      <c r="DV152" s="113">
        <v>4273341</v>
      </c>
      <c r="DW152" s="113">
        <v>99883</v>
      </c>
      <c r="DX152" s="113">
        <v>4373224</v>
      </c>
      <c r="DY152">
        <v>0</v>
      </c>
      <c r="DZ152" s="113">
        <v>4381648</v>
      </c>
      <c r="EA152" s="113">
        <v>4678701</v>
      </c>
      <c r="EB152" s="113">
        <v>414161</v>
      </c>
      <c r="EC152">
        <v>0</v>
      </c>
      <c r="ED152" s="113">
        <v>414161</v>
      </c>
      <c r="EE152">
        <v>0</v>
      </c>
      <c r="EF152">
        <v>4381648</v>
      </c>
      <c r="EG152">
        <v>5264</v>
      </c>
      <c r="EH152">
        <v>358114</v>
      </c>
      <c r="EI152" s="113">
        <v>4695222</v>
      </c>
      <c r="EJ152" s="113">
        <v>4771706</v>
      </c>
    </row>
    <row r="153" spans="1:140" ht="12.75">
      <c r="A153">
        <v>161801</v>
      </c>
      <c r="B153" t="s">
        <v>719</v>
      </c>
      <c r="C153" t="s">
        <v>195</v>
      </c>
      <c r="D153">
        <v>4</v>
      </c>
      <c r="E153">
        <v>1</v>
      </c>
      <c r="F153">
        <v>227.564</v>
      </c>
      <c r="G153">
        <v>0</v>
      </c>
      <c r="H153">
        <v>0</v>
      </c>
      <c r="I153">
        <v>0.658</v>
      </c>
      <c r="J153">
        <v>5.803</v>
      </c>
      <c r="K153">
        <v>0</v>
      </c>
      <c r="L153">
        <v>0</v>
      </c>
      <c r="M153">
        <v>0</v>
      </c>
      <c r="N153">
        <v>0</v>
      </c>
      <c r="O153">
        <v>0</v>
      </c>
      <c r="P153">
        <v>0</v>
      </c>
      <c r="Q153">
        <v>0</v>
      </c>
      <c r="R153">
        <v>1.231</v>
      </c>
      <c r="S153">
        <v>0</v>
      </c>
      <c r="T153">
        <v>214</v>
      </c>
      <c r="U153">
        <v>0</v>
      </c>
      <c r="V153">
        <v>0</v>
      </c>
      <c r="W153">
        <v>0</v>
      </c>
      <c r="X153">
        <v>0</v>
      </c>
      <c r="Y153">
        <v>0</v>
      </c>
      <c r="Z153">
        <v>0</v>
      </c>
      <c r="AA153">
        <v>0</v>
      </c>
      <c r="AB153">
        <v>0</v>
      </c>
      <c r="AC153">
        <v>0</v>
      </c>
      <c r="AD153">
        <v>0</v>
      </c>
      <c r="AE153">
        <v>0</v>
      </c>
      <c r="AF153">
        <v>70.747</v>
      </c>
      <c r="AG153">
        <v>70.747</v>
      </c>
      <c r="AH153">
        <v>0</v>
      </c>
      <c r="AI153">
        <v>227.564</v>
      </c>
      <c r="AJ153">
        <v>227.564</v>
      </c>
      <c r="AK153">
        <v>70.747</v>
      </c>
      <c r="AL153">
        <v>6.461</v>
      </c>
      <c r="AM153">
        <v>221.103</v>
      </c>
      <c r="AN153">
        <v>0</v>
      </c>
      <c r="AO153">
        <v>9</v>
      </c>
      <c r="AP153">
        <v>1</v>
      </c>
      <c r="AQ153">
        <v>16</v>
      </c>
      <c r="AR153">
        <v>0</v>
      </c>
      <c r="AS153">
        <v>0</v>
      </c>
      <c r="AT153">
        <v>0</v>
      </c>
      <c r="AU153">
        <v>0</v>
      </c>
      <c r="AV153">
        <v>0</v>
      </c>
      <c r="AW153" s="113">
        <v>6697</v>
      </c>
      <c r="AX153">
        <v>0</v>
      </c>
      <c r="AY153" s="113">
        <v>6697</v>
      </c>
      <c r="AZ153">
        <v>0</v>
      </c>
      <c r="BA153">
        <v>0</v>
      </c>
      <c r="BB153">
        <v>0</v>
      </c>
      <c r="BC153">
        <v>0</v>
      </c>
      <c r="BD153">
        <v>0</v>
      </c>
      <c r="BE153">
        <v>0</v>
      </c>
      <c r="BF153" s="113">
        <v>-35510</v>
      </c>
      <c r="BG153">
        <v>0</v>
      </c>
      <c r="BH153">
        <v>0</v>
      </c>
      <c r="BI153">
        <v>0</v>
      </c>
      <c r="BJ153">
        <v>0</v>
      </c>
      <c r="BK153">
        <v>185.764</v>
      </c>
      <c r="BL153">
        <v>3945</v>
      </c>
      <c r="BM153" s="113">
        <v>5949</v>
      </c>
      <c r="BN153">
        <v>0</v>
      </c>
      <c r="BO153" s="113">
        <v>1521179</v>
      </c>
      <c r="BP153">
        <v>281.578</v>
      </c>
      <c r="BQ153">
        <v>4957</v>
      </c>
      <c r="BR153" s="113">
        <v>1338311</v>
      </c>
      <c r="BS153">
        <v>5098</v>
      </c>
      <c r="BT153" s="113">
        <v>97210</v>
      </c>
      <c r="BU153">
        <v>0</v>
      </c>
      <c r="BV153" s="113">
        <v>35510</v>
      </c>
      <c r="BW153">
        <v>4625.0302734</v>
      </c>
      <c r="BX153">
        <v>4887.3251953</v>
      </c>
      <c r="BY153">
        <v>4887.3251953</v>
      </c>
      <c r="BZ153">
        <v>5931.625</v>
      </c>
      <c r="CA153">
        <v>0.0520361328</v>
      </c>
      <c r="CB153">
        <v>0.0413155273</v>
      </c>
      <c r="CC153">
        <v>20.699</v>
      </c>
      <c r="CD153">
        <v>0</v>
      </c>
      <c r="CE153">
        <v>0</v>
      </c>
      <c r="CF153">
        <v>1311500.0824</v>
      </c>
      <c r="CG153">
        <v>8032.0134125</v>
      </c>
      <c r="CH153">
        <v>0</v>
      </c>
      <c r="CI153">
        <v>0</v>
      </c>
      <c r="CJ153">
        <v>253873.55</v>
      </c>
      <c r="CK153">
        <v>0</v>
      </c>
      <c r="CL153">
        <v>0</v>
      </c>
      <c r="CM153">
        <v>41964.467388</v>
      </c>
      <c r="CN153">
        <v>122778.70588</v>
      </c>
      <c r="CO153">
        <v>0</v>
      </c>
      <c r="CP153">
        <v>0</v>
      </c>
      <c r="CQ153">
        <v>0</v>
      </c>
      <c r="CR153" s="113">
        <v>1738149</v>
      </c>
      <c r="CS153">
        <v>0.9731658002</v>
      </c>
      <c r="CT153">
        <v>1691507</v>
      </c>
      <c r="CU153">
        <v>365.729</v>
      </c>
      <c r="CV153" s="113">
        <v>114130</v>
      </c>
      <c r="CW153" s="113">
        <v>48277</v>
      </c>
      <c r="CX153" s="113">
        <v>162407</v>
      </c>
      <c r="CY153">
        <v>1900555.8191</v>
      </c>
      <c r="CZ153">
        <v>5229</v>
      </c>
      <c r="DA153">
        <v>829.278</v>
      </c>
      <c r="DB153">
        <v>5262</v>
      </c>
      <c r="DC153">
        <v>987.721</v>
      </c>
      <c r="DD153">
        <v>5199</v>
      </c>
      <c r="DE153">
        <v>2304.818</v>
      </c>
      <c r="DF153">
        <v>5092</v>
      </c>
      <c r="DG153">
        <v>1334.117</v>
      </c>
      <c r="DH153">
        <v>5111</v>
      </c>
      <c r="DI153">
        <v>591.372</v>
      </c>
      <c r="DJ153">
        <v>5121</v>
      </c>
      <c r="DK153">
        <v>332.793</v>
      </c>
      <c r="DL153">
        <v>5121</v>
      </c>
      <c r="DM153">
        <v>1346.994</v>
      </c>
      <c r="DN153">
        <v>5150</v>
      </c>
      <c r="DO153">
        <v>1417.459</v>
      </c>
      <c r="DP153">
        <v>5106</v>
      </c>
      <c r="DQ153">
        <v>668.851</v>
      </c>
      <c r="DR153">
        <v>0</v>
      </c>
      <c r="DS153">
        <v>4971</v>
      </c>
      <c r="DT153">
        <v>1435521</v>
      </c>
      <c r="DU153">
        <v>5098</v>
      </c>
      <c r="DV153" s="113">
        <v>1818039</v>
      </c>
      <c r="DW153" s="113">
        <v>43887</v>
      </c>
      <c r="DX153" s="113">
        <v>1861926</v>
      </c>
      <c r="DY153">
        <v>0</v>
      </c>
      <c r="DZ153" s="113">
        <v>1867875</v>
      </c>
      <c r="EA153" s="113">
        <v>1992492</v>
      </c>
      <c r="EB153" s="113">
        <v>129726</v>
      </c>
      <c r="EC153">
        <v>0</v>
      </c>
      <c r="ED153" s="113">
        <v>129726</v>
      </c>
      <c r="EE153">
        <v>0</v>
      </c>
      <c r="EF153">
        <v>1867875</v>
      </c>
      <c r="EG153">
        <v>5107</v>
      </c>
      <c r="EH153">
        <v>94216</v>
      </c>
      <c r="EI153" s="113">
        <v>1994772</v>
      </c>
      <c r="EJ153" s="113">
        <v>2036979</v>
      </c>
    </row>
    <row r="154" spans="1:140" ht="12.75">
      <c r="A154">
        <v>161802</v>
      </c>
      <c r="B154" t="s">
        <v>719</v>
      </c>
      <c r="C154" t="s">
        <v>51</v>
      </c>
      <c r="D154">
        <v>4</v>
      </c>
      <c r="E154">
        <v>1</v>
      </c>
      <c r="F154">
        <v>364.295</v>
      </c>
      <c r="G154">
        <v>0</v>
      </c>
      <c r="H154">
        <v>0</v>
      </c>
      <c r="I154">
        <v>0.545</v>
      </c>
      <c r="J154">
        <v>5.883</v>
      </c>
      <c r="K154">
        <v>0</v>
      </c>
      <c r="L154">
        <v>0</v>
      </c>
      <c r="M154">
        <v>0</v>
      </c>
      <c r="N154">
        <v>0</v>
      </c>
      <c r="O154">
        <v>0</v>
      </c>
      <c r="P154">
        <v>0</v>
      </c>
      <c r="Q154">
        <v>8.117</v>
      </c>
      <c r="R154">
        <v>3.11</v>
      </c>
      <c r="S154">
        <v>0</v>
      </c>
      <c r="T154">
        <v>265.8</v>
      </c>
      <c r="U154">
        <v>0</v>
      </c>
      <c r="V154">
        <v>0</v>
      </c>
      <c r="W154">
        <v>0</v>
      </c>
      <c r="X154">
        <v>0</v>
      </c>
      <c r="Y154">
        <v>0</v>
      </c>
      <c r="Z154">
        <v>0</v>
      </c>
      <c r="AA154">
        <v>0</v>
      </c>
      <c r="AB154">
        <v>0</v>
      </c>
      <c r="AC154">
        <v>0</v>
      </c>
      <c r="AD154">
        <v>0</v>
      </c>
      <c r="AE154">
        <v>0</v>
      </c>
      <c r="AF154">
        <v>0.467</v>
      </c>
      <c r="AG154">
        <v>0.935</v>
      </c>
      <c r="AH154">
        <v>0</v>
      </c>
      <c r="AI154">
        <v>364.295</v>
      </c>
      <c r="AJ154">
        <v>364.295</v>
      </c>
      <c r="AK154">
        <v>0.467</v>
      </c>
      <c r="AL154">
        <v>6.428</v>
      </c>
      <c r="AM154">
        <v>349.75</v>
      </c>
      <c r="AN154">
        <v>93.61</v>
      </c>
      <c r="AO154">
        <v>29</v>
      </c>
      <c r="AP154">
        <v>3</v>
      </c>
      <c r="AQ154">
        <v>40</v>
      </c>
      <c r="AR154">
        <v>0</v>
      </c>
      <c r="AS154" s="113">
        <v>25743</v>
      </c>
      <c r="AT154">
        <v>0</v>
      </c>
      <c r="AU154">
        <v>0</v>
      </c>
      <c r="AV154">
        <v>0</v>
      </c>
      <c r="AW154" s="113">
        <v>10721</v>
      </c>
      <c r="AX154">
        <v>0</v>
      </c>
      <c r="AY154" s="113">
        <v>10721</v>
      </c>
      <c r="AZ154">
        <v>0</v>
      </c>
      <c r="BA154">
        <v>0</v>
      </c>
      <c r="BB154">
        <v>0</v>
      </c>
      <c r="BC154">
        <v>0</v>
      </c>
      <c r="BD154">
        <v>0</v>
      </c>
      <c r="BE154">
        <v>0</v>
      </c>
      <c r="BF154" s="113">
        <v>-62392</v>
      </c>
      <c r="BG154">
        <v>0</v>
      </c>
      <c r="BH154">
        <v>0</v>
      </c>
      <c r="BI154">
        <v>0</v>
      </c>
      <c r="BJ154">
        <v>0.477</v>
      </c>
      <c r="BK154">
        <v>346.681</v>
      </c>
      <c r="BL154">
        <v>3945</v>
      </c>
      <c r="BM154" s="113">
        <v>11424</v>
      </c>
      <c r="BN154">
        <v>0</v>
      </c>
      <c r="BO154" s="113">
        <v>2938593</v>
      </c>
      <c r="BP154">
        <v>521.798</v>
      </c>
      <c r="BQ154">
        <v>5181</v>
      </c>
      <c r="BR154" s="113">
        <v>2503521</v>
      </c>
      <c r="BS154">
        <v>5323</v>
      </c>
      <c r="BT154" s="113">
        <v>273954</v>
      </c>
      <c r="BU154">
        <v>0</v>
      </c>
      <c r="BV154" s="113">
        <v>62392</v>
      </c>
      <c r="BW154">
        <v>4625.0302734</v>
      </c>
      <c r="BX154">
        <v>4887.3251953</v>
      </c>
      <c r="BY154">
        <v>4887.3251953</v>
      </c>
      <c r="BZ154">
        <v>5931.625</v>
      </c>
      <c r="CA154">
        <v>0.0520361328</v>
      </c>
      <c r="CB154">
        <v>0.0413155273</v>
      </c>
      <c r="CC154">
        <v>20.374</v>
      </c>
      <c r="CD154">
        <v>0</v>
      </c>
      <c r="CE154">
        <v>0</v>
      </c>
      <c r="CF154">
        <v>2074585.8438</v>
      </c>
      <c r="CG154">
        <v>20292.089125</v>
      </c>
      <c r="CH154">
        <v>65022</v>
      </c>
      <c r="CI154">
        <v>0</v>
      </c>
      <c r="CJ154">
        <v>315325.185</v>
      </c>
      <c r="CK154">
        <v>0</v>
      </c>
      <c r="CL154">
        <v>0</v>
      </c>
      <c r="CM154">
        <v>277.0068875</v>
      </c>
      <c r="CN154">
        <v>120850.92775</v>
      </c>
      <c r="CO154">
        <v>0</v>
      </c>
      <c r="CP154">
        <v>0</v>
      </c>
      <c r="CQ154">
        <v>0</v>
      </c>
      <c r="CR154" s="113">
        <v>2622096</v>
      </c>
      <c r="CS154">
        <v>0.9731658002</v>
      </c>
      <c r="CT154">
        <v>2526682</v>
      </c>
      <c r="CU154">
        <v>546.306</v>
      </c>
      <c r="CV154" s="113">
        <v>170481</v>
      </c>
      <c r="CW154" s="113">
        <v>72114</v>
      </c>
      <c r="CX154" s="113">
        <v>242595</v>
      </c>
      <c r="CY154">
        <v>2864691.0525</v>
      </c>
      <c r="CZ154">
        <v>5229</v>
      </c>
      <c r="DA154">
        <v>829.278</v>
      </c>
      <c r="DB154">
        <v>5262</v>
      </c>
      <c r="DC154">
        <v>987.721</v>
      </c>
      <c r="DD154">
        <v>5199</v>
      </c>
      <c r="DE154">
        <v>2304.818</v>
      </c>
      <c r="DF154">
        <v>5092</v>
      </c>
      <c r="DG154">
        <v>1334.117</v>
      </c>
      <c r="DH154">
        <v>5111</v>
      </c>
      <c r="DI154">
        <v>591.372</v>
      </c>
      <c r="DJ154">
        <v>5121</v>
      </c>
      <c r="DK154">
        <v>332.793</v>
      </c>
      <c r="DL154">
        <v>5121</v>
      </c>
      <c r="DM154">
        <v>1346.994</v>
      </c>
      <c r="DN154">
        <v>5150</v>
      </c>
      <c r="DO154">
        <v>1417.459</v>
      </c>
      <c r="DP154">
        <v>5106</v>
      </c>
      <c r="DQ154">
        <v>668.851</v>
      </c>
      <c r="DR154">
        <v>0</v>
      </c>
      <c r="DS154">
        <v>4971</v>
      </c>
      <c r="DT154">
        <v>2777475</v>
      </c>
      <c r="DU154">
        <v>5323</v>
      </c>
      <c r="DV154" s="113">
        <v>2830411</v>
      </c>
      <c r="DW154" s="113">
        <v>65557</v>
      </c>
      <c r="DX154" s="113">
        <v>2895968</v>
      </c>
      <c r="DY154">
        <v>0</v>
      </c>
      <c r="DZ154" s="113">
        <v>2907392</v>
      </c>
      <c r="EA154" s="113">
        <v>3099194</v>
      </c>
      <c r="EB154" s="113">
        <v>285296</v>
      </c>
      <c r="EC154">
        <v>0</v>
      </c>
      <c r="ED154" s="113">
        <v>285296</v>
      </c>
      <c r="EE154">
        <v>0</v>
      </c>
      <c r="EF154">
        <v>2907392</v>
      </c>
      <c r="EG154">
        <v>5322</v>
      </c>
      <c r="EH154">
        <v>222904</v>
      </c>
      <c r="EI154" s="113">
        <v>3087595</v>
      </c>
      <c r="EJ154" s="113">
        <v>3160708</v>
      </c>
    </row>
    <row r="155" spans="1:140" ht="12.75">
      <c r="A155">
        <v>161807</v>
      </c>
      <c r="B155" t="s">
        <v>719</v>
      </c>
      <c r="C155" t="s">
        <v>52</v>
      </c>
      <c r="D155">
        <v>4</v>
      </c>
      <c r="E155">
        <v>1</v>
      </c>
      <c r="F155">
        <v>2349.66</v>
      </c>
      <c r="G155">
        <v>0</v>
      </c>
      <c r="H155">
        <v>0</v>
      </c>
      <c r="I155">
        <v>1.138</v>
      </c>
      <c r="J155">
        <v>12.16</v>
      </c>
      <c r="K155">
        <v>0.069</v>
      </c>
      <c r="L155">
        <v>0</v>
      </c>
      <c r="M155">
        <v>0</v>
      </c>
      <c r="N155">
        <v>0</v>
      </c>
      <c r="O155">
        <v>0</v>
      </c>
      <c r="P155">
        <v>0</v>
      </c>
      <c r="Q155">
        <v>8.132</v>
      </c>
      <c r="R155">
        <v>18.985</v>
      </c>
      <c r="S155">
        <v>117.483</v>
      </c>
      <c r="T155">
        <v>705</v>
      </c>
      <c r="U155">
        <v>0</v>
      </c>
      <c r="V155">
        <v>0</v>
      </c>
      <c r="W155">
        <v>0</v>
      </c>
      <c r="X155">
        <v>0</v>
      </c>
      <c r="Y155">
        <v>0</v>
      </c>
      <c r="Z155">
        <v>0</v>
      </c>
      <c r="AA155">
        <v>0</v>
      </c>
      <c r="AB155">
        <v>0</v>
      </c>
      <c r="AC155">
        <v>0</v>
      </c>
      <c r="AD155">
        <v>0</v>
      </c>
      <c r="AE155">
        <v>0</v>
      </c>
      <c r="AF155">
        <v>223.551</v>
      </c>
      <c r="AG155">
        <v>223.551</v>
      </c>
      <c r="AH155">
        <v>0</v>
      </c>
      <c r="AI155">
        <v>2349.66</v>
      </c>
      <c r="AJ155">
        <v>2349.66</v>
      </c>
      <c r="AK155">
        <v>223.551</v>
      </c>
      <c r="AL155">
        <v>13.367</v>
      </c>
      <c r="AM155">
        <v>2328.161</v>
      </c>
      <c r="AN155">
        <v>304.475</v>
      </c>
      <c r="AO155">
        <v>0</v>
      </c>
      <c r="AP155">
        <v>0</v>
      </c>
      <c r="AQ155">
        <v>0</v>
      </c>
      <c r="AR155">
        <v>0</v>
      </c>
      <c r="AS155" s="113">
        <v>83731</v>
      </c>
      <c r="AT155">
        <v>0</v>
      </c>
      <c r="AU155">
        <v>0</v>
      </c>
      <c r="AV155">
        <v>0</v>
      </c>
      <c r="AW155" s="113">
        <v>69150</v>
      </c>
      <c r="AX155">
        <v>0</v>
      </c>
      <c r="AY155" s="113">
        <v>69150</v>
      </c>
      <c r="AZ155">
        <v>0</v>
      </c>
      <c r="BA155">
        <v>0</v>
      </c>
      <c r="BB155">
        <v>0</v>
      </c>
      <c r="BC155">
        <v>0</v>
      </c>
      <c r="BD155">
        <v>0</v>
      </c>
      <c r="BE155">
        <v>0</v>
      </c>
      <c r="BF155" s="113">
        <v>-68441</v>
      </c>
      <c r="BG155">
        <v>0</v>
      </c>
      <c r="BH155">
        <v>0</v>
      </c>
      <c r="BI155">
        <v>0</v>
      </c>
      <c r="BJ155">
        <v>0</v>
      </c>
      <c r="BK155">
        <v>395.085</v>
      </c>
      <c r="BL155">
        <v>3945</v>
      </c>
      <c r="BM155" s="113">
        <v>11682</v>
      </c>
      <c r="BN155">
        <v>0</v>
      </c>
      <c r="BO155" s="113">
        <v>3173212</v>
      </c>
      <c r="BP155">
        <v>569.486</v>
      </c>
      <c r="BQ155">
        <v>5114</v>
      </c>
      <c r="BR155" s="113">
        <v>2714582</v>
      </c>
      <c r="BS155">
        <v>5255</v>
      </c>
      <c r="BT155" s="113">
        <v>277790</v>
      </c>
      <c r="BU155">
        <v>0</v>
      </c>
      <c r="BV155" s="113">
        <v>68441</v>
      </c>
      <c r="BW155">
        <v>4625.0302734</v>
      </c>
      <c r="BX155">
        <v>4887.3251953</v>
      </c>
      <c r="BY155">
        <v>4887.3251953</v>
      </c>
      <c r="BZ155">
        <v>5931.625</v>
      </c>
      <c r="CA155">
        <v>0.0520361328</v>
      </c>
      <c r="CB155">
        <v>0.0413155273</v>
      </c>
      <c r="CC155">
        <v>42.377</v>
      </c>
      <c r="CD155">
        <v>0</v>
      </c>
      <c r="CE155">
        <v>0</v>
      </c>
      <c r="CF155">
        <v>13809777.992</v>
      </c>
      <c r="CG155">
        <v>123873.09069</v>
      </c>
      <c r="CH155">
        <v>65119</v>
      </c>
      <c r="CI155">
        <v>83623.811985</v>
      </c>
      <c r="CJ155">
        <v>836359.125</v>
      </c>
      <c r="CK155">
        <v>0</v>
      </c>
      <c r="CL155">
        <v>0</v>
      </c>
      <c r="CM155">
        <v>132602.07004</v>
      </c>
      <c r="CN155">
        <v>251364.47263</v>
      </c>
      <c r="CO155">
        <v>0</v>
      </c>
      <c r="CP155">
        <v>0</v>
      </c>
      <c r="CQ155">
        <v>0</v>
      </c>
      <c r="CR155" s="113">
        <v>15386451</v>
      </c>
      <c r="CS155">
        <v>0.9731658002</v>
      </c>
      <c r="CT155">
        <v>14892083</v>
      </c>
      <c r="CU155">
        <v>3219.889</v>
      </c>
      <c r="CV155" s="113">
        <v>1004801</v>
      </c>
      <c r="CW155" s="113">
        <v>425035</v>
      </c>
      <c r="CX155" s="113">
        <v>1429836</v>
      </c>
      <c r="CY155">
        <v>16816286.562</v>
      </c>
      <c r="CZ155">
        <v>5229</v>
      </c>
      <c r="DA155">
        <v>829.278</v>
      </c>
      <c r="DB155">
        <v>5262</v>
      </c>
      <c r="DC155">
        <v>987.721</v>
      </c>
      <c r="DD155">
        <v>5199</v>
      </c>
      <c r="DE155">
        <v>2304.818</v>
      </c>
      <c r="DF155">
        <v>5092</v>
      </c>
      <c r="DG155">
        <v>1334.117</v>
      </c>
      <c r="DH155">
        <v>5111</v>
      </c>
      <c r="DI155">
        <v>591.372</v>
      </c>
      <c r="DJ155">
        <v>5121</v>
      </c>
      <c r="DK155">
        <v>332.793</v>
      </c>
      <c r="DL155">
        <v>5121</v>
      </c>
      <c r="DM155">
        <v>1346.994</v>
      </c>
      <c r="DN155">
        <v>5150</v>
      </c>
      <c r="DO155">
        <v>1417.459</v>
      </c>
      <c r="DP155">
        <v>5106</v>
      </c>
      <c r="DQ155">
        <v>668.851</v>
      </c>
      <c r="DR155">
        <v>0</v>
      </c>
      <c r="DS155">
        <v>4971</v>
      </c>
      <c r="DT155">
        <v>2992372</v>
      </c>
      <c r="DU155">
        <v>5255</v>
      </c>
      <c r="DV155" s="113">
        <v>16466512</v>
      </c>
      <c r="DW155" s="113">
        <v>386387</v>
      </c>
      <c r="DX155" s="113">
        <v>16852899</v>
      </c>
      <c r="DY155">
        <v>0</v>
      </c>
      <c r="DZ155" s="113">
        <v>16864581</v>
      </c>
      <c r="EA155" s="113">
        <v>18047478</v>
      </c>
      <c r="EB155" s="113">
        <v>1478130</v>
      </c>
      <c r="EC155">
        <v>0</v>
      </c>
      <c r="ED155" s="113">
        <v>1478130</v>
      </c>
      <c r="EE155">
        <v>0</v>
      </c>
      <c r="EF155">
        <v>16864581</v>
      </c>
      <c r="EG155">
        <v>5238</v>
      </c>
      <c r="EH155">
        <v>1409689</v>
      </c>
      <c r="EI155" s="113">
        <v>18225976</v>
      </c>
      <c r="EJ155" s="113">
        <v>18363567</v>
      </c>
    </row>
    <row r="156" spans="1:140" ht="12.75">
      <c r="A156">
        <v>165802</v>
      </c>
      <c r="B156" t="s">
        <v>719</v>
      </c>
      <c r="C156" t="s">
        <v>638</v>
      </c>
      <c r="D156">
        <v>4</v>
      </c>
      <c r="E156">
        <v>1</v>
      </c>
      <c r="F156">
        <v>466.072</v>
      </c>
      <c r="G156">
        <v>0</v>
      </c>
      <c r="H156">
        <v>0</v>
      </c>
      <c r="I156">
        <v>1.197</v>
      </c>
      <c r="J156">
        <v>3.096</v>
      </c>
      <c r="K156">
        <v>0.337</v>
      </c>
      <c r="L156">
        <v>0</v>
      </c>
      <c r="M156">
        <v>0</v>
      </c>
      <c r="N156">
        <v>0</v>
      </c>
      <c r="O156">
        <v>0</v>
      </c>
      <c r="P156">
        <v>0</v>
      </c>
      <c r="Q156">
        <v>0</v>
      </c>
      <c r="R156">
        <v>10.474</v>
      </c>
      <c r="S156">
        <v>4</v>
      </c>
      <c r="T156">
        <v>390.7</v>
      </c>
      <c r="U156">
        <v>0</v>
      </c>
      <c r="V156">
        <v>0</v>
      </c>
      <c r="W156">
        <v>0</v>
      </c>
      <c r="X156">
        <v>0</v>
      </c>
      <c r="Y156">
        <v>0</v>
      </c>
      <c r="Z156">
        <v>0</v>
      </c>
      <c r="AA156">
        <v>0</v>
      </c>
      <c r="AB156">
        <v>0</v>
      </c>
      <c r="AC156">
        <v>0</v>
      </c>
      <c r="AD156">
        <v>0</v>
      </c>
      <c r="AE156">
        <v>0</v>
      </c>
      <c r="AF156">
        <v>45.846</v>
      </c>
      <c r="AG156">
        <v>45.846</v>
      </c>
      <c r="AH156">
        <v>0</v>
      </c>
      <c r="AI156">
        <v>466.072</v>
      </c>
      <c r="AJ156">
        <v>466.072</v>
      </c>
      <c r="AK156">
        <v>45.846</v>
      </c>
      <c r="AL156">
        <v>4.63</v>
      </c>
      <c r="AM156">
        <v>461.442</v>
      </c>
      <c r="AN156">
        <v>17.396</v>
      </c>
      <c r="AO156">
        <v>17.417</v>
      </c>
      <c r="AP156">
        <v>0.333</v>
      </c>
      <c r="AQ156">
        <v>0</v>
      </c>
      <c r="AR156">
        <v>0</v>
      </c>
      <c r="AS156" s="113">
        <v>4784</v>
      </c>
      <c r="AT156" s="113">
        <v>8791</v>
      </c>
      <c r="AU156">
        <v>0</v>
      </c>
      <c r="AV156">
        <v>0</v>
      </c>
      <c r="AW156" s="113">
        <v>13716</v>
      </c>
      <c r="AX156">
        <v>0</v>
      </c>
      <c r="AY156" s="113">
        <v>13716</v>
      </c>
      <c r="AZ156">
        <v>0</v>
      </c>
      <c r="BA156">
        <v>0</v>
      </c>
      <c r="BB156">
        <v>0</v>
      </c>
      <c r="BC156">
        <v>0</v>
      </c>
      <c r="BD156">
        <v>0</v>
      </c>
      <c r="BE156">
        <v>0</v>
      </c>
      <c r="BF156" s="113">
        <v>-83736</v>
      </c>
      <c r="BG156">
        <v>0</v>
      </c>
      <c r="BH156">
        <v>0</v>
      </c>
      <c r="BI156">
        <v>0</v>
      </c>
      <c r="BJ156">
        <v>0</v>
      </c>
      <c r="BK156">
        <v>468.453</v>
      </c>
      <c r="BL156">
        <v>3945</v>
      </c>
      <c r="BM156" s="113">
        <v>15234</v>
      </c>
      <c r="BN156">
        <v>0</v>
      </c>
      <c r="BO156" s="113">
        <v>3901565</v>
      </c>
      <c r="BP156">
        <v>701.181</v>
      </c>
      <c r="BQ156">
        <v>5107</v>
      </c>
      <c r="BR156" s="113">
        <v>3340442</v>
      </c>
      <c r="BS156">
        <v>5249</v>
      </c>
      <c r="BT156" s="113">
        <v>339865</v>
      </c>
      <c r="BU156">
        <v>0</v>
      </c>
      <c r="BV156" s="113">
        <v>83736</v>
      </c>
      <c r="BW156">
        <v>4625.0302734</v>
      </c>
      <c r="BX156">
        <v>4887.3251953</v>
      </c>
      <c r="BY156">
        <v>4887.3251953</v>
      </c>
      <c r="BZ156">
        <v>5931.625</v>
      </c>
      <c r="CA156">
        <v>0.0520361328</v>
      </c>
      <c r="CB156">
        <v>0.0413155273</v>
      </c>
      <c r="CC156">
        <v>16.284</v>
      </c>
      <c r="CD156">
        <v>0</v>
      </c>
      <c r="CE156">
        <v>0</v>
      </c>
      <c r="CF156">
        <v>2737100.9033</v>
      </c>
      <c r="CG156">
        <v>68340.624275</v>
      </c>
      <c r="CH156">
        <v>0</v>
      </c>
      <c r="CI156">
        <v>2847.18</v>
      </c>
      <c r="CJ156">
        <v>463497.1775</v>
      </c>
      <c r="CK156">
        <v>0</v>
      </c>
      <c r="CL156">
        <v>0</v>
      </c>
      <c r="CM156">
        <v>27194.127975</v>
      </c>
      <c r="CN156">
        <v>96590.5815</v>
      </c>
      <c r="CO156">
        <v>0</v>
      </c>
      <c r="CP156">
        <v>0</v>
      </c>
      <c r="CQ156">
        <v>0</v>
      </c>
      <c r="CR156" s="113">
        <v>3400355</v>
      </c>
      <c r="CS156">
        <v>0.9731658002</v>
      </c>
      <c r="CT156">
        <v>3304453</v>
      </c>
      <c r="CU156">
        <v>714.472</v>
      </c>
      <c r="CV156" s="113">
        <v>222959</v>
      </c>
      <c r="CW156" s="113">
        <v>94313</v>
      </c>
      <c r="CX156" s="113">
        <v>317272</v>
      </c>
      <c r="CY156">
        <v>3717626.5945</v>
      </c>
      <c r="CZ156">
        <v>5229</v>
      </c>
      <c r="DA156">
        <v>829.278</v>
      </c>
      <c r="DB156">
        <v>5262</v>
      </c>
      <c r="DC156">
        <v>987.721</v>
      </c>
      <c r="DD156">
        <v>5199</v>
      </c>
      <c r="DE156">
        <v>2304.818</v>
      </c>
      <c r="DF156">
        <v>5092</v>
      </c>
      <c r="DG156">
        <v>1334.117</v>
      </c>
      <c r="DH156">
        <v>5111</v>
      </c>
      <c r="DI156">
        <v>591.372</v>
      </c>
      <c r="DJ156">
        <v>5121</v>
      </c>
      <c r="DK156">
        <v>332.793</v>
      </c>
      <c r="DL156">
        <v>5121</v>
      </c>
      <c r="DM156">
        <v>1346.994</v>
      </c>
      <c r="DN156">
        <v>5150</v>
      </c>
      <c r="DO156">
        <v>1417.459</v>
      </c>
      <c r="DP156">
        <v>5106</v>
      </c>
      <c r="DQ156">
        <v>668.851</v>
      </c>
      <c r="DR156">
        <v>0</v>
      </c>
      <c r="DS156">
        <v>4971</v>
      </c>
      <c r="DT156">
        <v>3680307</v>
      </c>
      <c r="DU156">
        <v>5249</v>
      </c>
      <c r="DV156" s="113">
        <v>3648809</v>
      </c>
      <c r="DW156" s="113">
        <v>85737</v>
      </c>
      <c r="DX156" s="113">
        <v>3734546</v>
      </c>
      <c r="DY156">
        <v>0</v>
      </c>
      <c r="DZ156" s="113">
        <v>3749780</v>
      </c>
      <c r="EA156" s="113">
        <v>4000329</v>
      </c>
      <c r="EB156" s="113">
        <v>349425</v>
      </c>
      <c r="EC156">
        <v>0</v>
      </c>
      <c r="ED156" s="113">
        <v>349425</v>
      </c>
      <c r="EE156">
        <v>0</v>
      </c>
      <c r="EF156">
        <v>3749780</v>
      </c>
      <c r="EG156">
        <v>5248</v>
      </c>
      <c r="EH156">
        <v>274480</v>
      </c>
      <c r="EI156" s="113">
        <v>3992107</v>
      </c>
      <c r="EJ156" s="113">
        <v>4089559</v>
      </c>
    </row>
    <row r="157" spans="1:140" ht="12.75">
      <c r="A157">
        <v>170801</v>
      </c>
      <c r="B157" t="s">
        <v>719</v>
      </c>
      <c r="C157" t="s">
        <v>582</v>
      </c>
      <c r="D157">
        <v>4</v>
      </c>
      <c r="E157">
        <v>1</v>
      </c>
      <c r="F157">
        <v>379.784</v>
      </c>
      <c r="G157">
        <v>0</v>
      </c>
      <c r="H157">
        <v>0</v>
      </c>
      <c r="I157">
        <v>0.258</v>
      </c>
      <c r="J157">
        <v>7.542</v>
      </c>
      <c r="K157">
        <v>0.011</v>
      </c>
      <c r="L157">
        <v>0</v>
      </c>
      <c r="M157">
        <v>0</v>
      </c>
      <c r="N157">
        <v>0</v>
      </c>
      <c r="O157">
        <v>0</v>
      </c>
      <c r="P157">
        <v>0</v>
      </c>
      <c r="Q157">
        <v>0</v>
      </c>
      <c r="R157">
        <v>2.562</v>
      </c>
      <c r="S157">
        <v>0</v>
      </c>
      <c r="T157">
        <v>413</v>
      </c>
      <c r="U157">
        <v>0</v>
      </c>
      <c r="V157">
        <v>0</v>
      </c>
      <c r="W157">
        <v>0</v>
      </c>
      <c r="X157">
        <v>0</v>
      </c>
      <c r="Y157">
        <v>0.222</v>
      </c>
      <c r="Z157">
        <v>0.333</v>
      </c>
      <c r="AA157">
        <v>0</v>
      </c>
      <c r="AB157">
        <v>0</v>
      </c>
      <c r="AC157">
        <v>0</v>
      </c>
      <c r="AD157">
        <v>0</v>
      </c>
      <c r="AE157">
        <v>0</v>
      </c>
      <c r="AF157">
        <v>49.268</v>
      </c>
      <c r="AG157">
        <v>49.268</v>
      </c>
      <c r="AH157">
        <v>0</v>
      </c>
      <c r="AI157">
        <v>379.784</v>
      </c>
      <c r="AJ157">
        <v>379.784</v>
      </c>
      <c r="AK157">
        <v>49.268</v>
      </c>
      <c r="AL157">
        <v>7.811</v>
      </c>
      <c r="AM157">
        <v>371.973</v>
      </c>
      <c r="AN157">
        <v>0</v>
      </c>
      <c r="AO157">
        <v>24</v>
      </c>
      <c r="AP157">
        <v>1.167</v>
      </c>
      <c r="AQ157">
        <v>0</v>
      </c>
      <c r="AR157">
        <v>0</v>
      </c>
      <c r="AS157">
        <v>0</v>
      </c>
      <c r="AT157" s="113">
        <v>12292</v>
      </c>
      <c r="AU157">
        <v>0</v>
      </c>
      <c r="AV157">
        <v>0</v>
      </c>
      <c r="AW157" s="113">
        <v>11177</v>
      </c>
      <c r="AX157">
        <v>0</v>
      </c>
      <c r="AY157" s="113">
        <v>11177</v>
      </c>
      <c r="AZ157">
        <v>0</v>
      </c>
      <c r="BA157" s="113">
        <v>139590</v>
      </c>
      <c r="BB157">
        <v>0</v>
      </c>
      <c r="BC157">
        <v>0</v>
      </c>
      <c r="BD157">
        <v>0</v>
      </c>
      <c r="BE157" s="113">
        <v>139590</v>
      </c>
      <c r="BF157" s="113">
        <v>-71793</v>
      </c>
      <c r="BG157">
        <v>0</v>
      </c>
      <c r="BH157">
        <v>0</v>
      </c>
      <c r="BI157">
        <v>0</v>
      </c>
      <c r="BJ157">
        <v>0</v>
      </c>
      <c r="BK157">
        <v>367.233</v>
      </c>
      <c r="BL157">
        <v>3945</v>
      </c>
      <c r="BM157" s="113">
        <v>11276</v>
      </c>
      <c r="BN157" s="113">
        <v>43177</v>
      </c>
      <c r="BO157" s="113">
        <v>3308872</v>
      </c>
      <c r="BP157">
        <v>592.107</v>
      </c>
      <c r="BQ157">
        <v>5117</v>
      </c>
      <c r="BR157" s="113">
        <v>2857401</v>
      </c>
      <c r="BS157">
        <v>5256</v>
      </c>
      <c r="BT157" s="113">
        <v>254739</v>
      </c>
      <c r="BU157">
        <v>0</v>
      </c>
      <c r="BV157" s="113">
        <v>71793</v>
      </c>
      <c r="BW157">
        <v>4625.0302734</v>
      </c>
      <c r="BX157">
        <v>4887.3251953</v>
      </c>
      <c r="BY157">
        <v>4887.3251953</v>
      </c>
      <c r="BZ157">
        <v>5931.625</v>
      </c>
      <c r="CA157">
        <v>0.0520361328</v>
      </c>
      <c r="CB157">
        <v>0.0413155273</v>
      </c>
      <c r="CC157">
        <v>23.949</v>
      </c>
      <c r="CD157">
        <v>2.109</v>
      </c>
      <c r="CE157">
        <v>0</v>
      </c>
      <c r="CF157">
        <v>2206404.3461</v>
      </c>
      <c r="CG157">
        <v>16716.505575</v>
      </c>
      <c r="CH157">
        <v>0</v>
      </c>
      <c r="CI157">
        <v>0</v>
      </c>
      <c r="CJ157">
        <v>489952.225</v>
      </c>
      <c r="CK157">
        <v>0</v>
      </c>
      <c r="CL157">
        <v>0</v>
      </c>
      <c r="CM157">
        <v>29223.93005</v>
      </c>
      <c r="CN157">
        <v>142056.48713</v>
      </c>
      <c r="CO157">
        <v>0</v>
      </c>
      <c r="CP157">
        <v>0</v>
      </c>
      <c r="CQ157">
        <v>9382.3478438</v>
      </c>
      <c r="CR157" s="113">
        <v>3033326</v>
      </c>
      <c r="CS157">
        <v>0.9731658002</v>
      </c>
      <c r="CT157">
        <v>2816085</v>
      </c>
      <c r="CU157">
        <v>608.879</v>
      </c>
      <c r="CV157" s="113">
        <v>190007</v>
      </c>
      <c r="CW157" s="113">
        <v>80374</v>
      </c>
      <c r="CX157" s="113">
        <v>270381</v>
      </c>
      <c r="CY157">
        <v>3303706.8417</v>
      </c>
      <c r="CZ157">
        <v>5229</v>
      </c>
      <c r="DA157">
        <v>829.278</v>
      </c>
      <c r="DB157">
        <v>5262</v>
      </c>
      <c r="DC157">
        <v>987.721</v>
      </c>
      <c r="DD157">
        <v>5199</v>
      </c>
      <c r="DE157">
        <v>2304.818</v>
      </c>
      <c r="DF157">
        <v>5092</v>
      </c>
      <c r="DG157">
        <v>1334.117</v>
      </c>
      <c r="DH157">
        <v>5111</v>
      </c>
      <c r="DI157">
        <v>591.372</v>
      </c>
      <c r="DJ157">
        <v>5121</v>
      </c>
      <c r="DK157">
        <v>332.793</v>
      </c>
      <c r="DL157">
        <v>5121</v>
      </c>
      <c r="DM157">
        <v>1346.994</v>
      </c>
      <c r="DN157">
        <v>5150</v>
      </c>
      <c r="DO157">
        <v>1417.459</v>
      </c>
      <c r="DP157">
        <v>5106</v>
      </c>
      <c r="DQ157">
        <v>668.851</v>
      </c>
      <c r="DR157">
        <v>0</v>
      </c>
      <c r="DS157">
        <v>4971</v>
      </c>
      <c r="DT157">
        <v>3112140</v>
      </c>
      <c r="DU157">
        <v>5256</v>
      </c>
      <c r="DV157" s="113">
        <v>3115634</v>
      </c>
      <c r="DW157" s="113">
        <v>73065</v>
      </c>
      <c r="DX157" s="113">
        <v>3188699</v>
      </c>
      <c r="DY157" s="113">
        <v>96413</v>
      </c>
      <c r="DZ157" s="113">
        <v>3296388</v>
      </c>
      <c r="EA157" s="113">
        <v>3413376</v>
      </c>
      <c r="EB157" s="113">
        <v>263062</v>
      </c>
      <c r="EC157">
        <v>0</v>
      </c>
      <c r="ED157" s="113">
        <v>263062</v>
      </c>
      <c r="EE157">
        <v>0</v>
      </c>
      <c r="EF157">
        <v>3296388</v>
      </c>
      <c r="EG157">
        <v>5414</v>
      </c>
      <c r="EH157">
        <v>203561</v>
      </c>
      <c r="EI157" s="113">
        <v>3507268</v>
      </c>
      <c r="EJ157" s="113">
        <v>3590238</v>
      </c>
    </row>
    <row r="158" spans="1:140" ht="12.75">
      <c r="A158">
        <v>174801</v>
      </c>
      <c r="B158" t="s">
        <v>719</v>
      </c>
      <c r="C158" t="s">
        <v>53</v>
      </c>
      <c r="D158">
        <v>4</v>
      </c>
      <c r="E158">
        <v>1</v>
      </c>
      <c r="F158">
        <v>255.871</v>
      </c>
      <c r="G158">
        <v>0</v>
      </c>
      <c r="H158">
        <v>0</v>
      </c>
      <c r="I158">
        <v>0.387</v>
      </c>
      <c r="J158">
        <v>0.064</v>
      </c>
      <c r="K158">
        <v>0</v>
      </c>
      <c r="L158">
        <v>0</v>
      </c>
      <c r="M158">
        <v>0</v>
      </c>
      <c r="N158">
        <v>0</v>
      </c>
      <c r="O158">
        <v>0</v>
      </c>
      <c r="P158">
        <v>0</v>
      </c>
      <c r="Q158">
        <v>0</v>
      </c>
      <c r="R158">
        <v>0</v>
      </c>
      <c r="S158">
        <v>0</v>
      </c>
      <c r="T158">
        <v>29.7</v>
      </c>
      <c r="U158">
        <v>0</v>
      </c>
      <c r="V158">
        <v>0</v>
      </c>
      <c r="W158">
        <v>0</v>
      </c>
      <c r="X158">
        <v>0</v>
      </c>
      <c r="Y158">
        <v>0</v>
      </c>
      <c r="Z158">
        <v>0</v>
      </c>
      <c r="AA158">
        <v>0</v>
      </c>
      <c r="AB158">
        <v>0</v>
      </c>
      <c r="AC158">
        <v>0</v>
      </c>
      <c r="AD158">
        <v>0</v>
      </c>
      <c r="AE158">
        <v>0</v>
      </c>
      <c r="AF158">
        <v>0</v>
      </c>
      <c r="AG158">
        <v>0</v>
      </c>
      <c r="AH158">
        <v>0</v>
      </c>
      <c r="AI158">
        <v>255.871</v>
      </c>
      <c r="AJ158">
        <v>255.871</v>
      </c>
      <c r="AK158">
        <v>0</v>
      </c>
      <c r="AL158">
        <v>0.451</v>
      </c>
      <c r="AM158">
        <v>255.42</v>
      </c>
      <c r="AN158">
        <v>0</v>
      </c>
      <c r="AO158">
        <v>2</v>
      </c>
      <c r="AP158">
        <v>4</v>
      </c>
      <c r="AQ158">
        <v>12</v>
      </c>
      <c r="AR158">
        <v>0</v>
      </c>
      <c r="AS158">
        <v>0</v>
      </c>
      <c r="AT158">
        <v>0</v>
      </c>
      <c r="AU158">
        <v>0</v>
      </c>
      <c r="AV158">
        <v>0</v>
      </c>
      <c r="AW158" s="113">
        <v>7530</v>
      </c>
      <c r="AX158">
        <v>0</v>
      </c>
      <c r="AY158" s="113">
        <v>7530</v>
      </c>
      <c r="AZ158">
        <v>0</v>
      </c>
      <c r="BA158">
        <v>0</v>
      </c>
      <c r="BB158">
        <v>0</v>
      </c>
      <c r="BC158">
        <v>0</v>
      </c>
      <c r="BD158">
        <v>0</v>
      </c>
      <c r="BE158">
        <v>0</v>
      </c>
      <c r="BF158" s="113">
        <v>-33282</v>
      </c>
      <c r="BG158">
        <v>0</v>
      </c>
      <c r="BH158">
        <v>0</v>
      </c>
      <c r="BI158">
        <v>0</v>
      </c>
      <c r="BJ158">
        <v>0</v>
      </c>
      <c r="BK158">
        <v>216.801</v>
      </c>
      <c r="BL158">
        <v>3945</v>
      </c>
      <c r="BM158" s="113">
        <v>4602</v>
      </c>
      <c r="BN158">
        <v>0</v>
      </c>
      <c r="BO158" s="113">
        <v>1510134</v>
      </c>
      <c r="BP158">
        <v>277.45</v>
      </c>
      <c r="BQ158">
        <v>4971</v>
      </c>
      <c r="BR158" s="113">
        <v>1318691</v>
      </c>
      <c r="BS158">
        <v>5108</v>
      </c>
      <c r="BT158" s="113">
        <v>98409</v>
      </c>
      <c r="BU158">
        <v>0</v>
      </c>
      <c r="BV158" s="113">
        <v>33282</v>
      </c>
      <c r="BW158">
        <v>4625.0302734</v>
      </c>
      <c r="BX158">
        <v>4887.3251953</v>
      </c>
      <c r="BY158">
        <v>4887.3251953</v>
      </c>
      <c r="BZ158">
        <v>5931.625</v>
      </c>
      <c r="CA158">
        <v>0.0520361328</v>
      </c>
      <c r="CB158">
        <v>0.0413155273</v>
      </c>
      <c r="CC158">
        <v>2.127</v>
      </c>
      <c r="CD158">
        <v>0</v>
      </c>
      <c r="CE158">
        <v>0</v>
      </c>
      <c r="CF158">
        <v>1515055.6575</v>
      </c>
      <c r="CG158">
        <v>0</v>
      </c>
      <c r="CH158">
        <v>0</v>
      </c>
      <c r="CI158">
        <v>0</v>
      </c>
      <c r="CJ158">
        <v>35233.8525</v>
      </c>
      <c r="CK158">
        <v>0</v>
      </c>
      <c r="CL158">
        <v>0</v>
      </c>
      <c r="CM158">
        <v>0</v>
      </c>
      <c r="CN158">
        <v>12616.566375</v>
      </c>
      <c r="CO158">
        <v>0</v>
      </c>
      <c r="CP158">
        <v>0</v>
      </c>
      <c r="CQ158">
        <v>0</v>
      </c>
      <c r="CR158" s="113">
        <v>1562906</v>
      </c>
      <c r="CS158">
        <v>0.9731658002</v>
      </c>
      <c r="CT158">
        <v>1520967</v>
      </c>
      <c r="CU158">
        <v>328.856</v>
      </c>
      <c r="CV158" s="113">
        <v>102623</v>
      </c>
      <c r="CW158" s="113">
        <v>43410</v>
      </c>
      <c r="CX158" s="113">
        <v>146033</v>
      </c>
      <c r="CY158">
        <v>1708939.0764</v>
      </c>
      <c r="CZ158">
        <v>5229</v>
      </c>
      <c r="DA158">
        <v>829.278</v>
      </c>
      <c r="DB158">
        <v>5262</v>
      </c>
      <c r="DC158">
        <v>987.721</v>
      </c>
      <c r="DD158">
        <v>5199</v>
      </c>
      <c r="DE158">
        <v>2304.818</v>
      </c>
      <c r="DF158">
        <v>5092</v>
      </c>
      <c r="DG158">
        <v>1334.117</v>
      </c>
      <c r="DH158">
        <v>5111</v>
      </c>
      <c r="DI158">
        <v>591.372</v>
      </c>
      <c r="DJ158">
        <v>5121</v>
      </c>
      <c r="DK158">
        <v>332.793</v>
      </c>
      <c r="DL158">
        <v>5121</v>
      </c>
      <c r="DM158">
        <v>1346.994</v>
      </c>
      <c r="DN158">
        <v>5150</v>
      </c>
      <c r="DO158">
        <v>1417.459</v>
      </c>
      <c r="DP158">
        <v>5106</v>
      </c>
      <c r="DQ158">
        <v>668.851</v>
      </c>
      <c r="DR158">
        <v>0</v>
      </c>
      <c r="DS158">
        <v>4971</v>
      </c>
      <c r="DT158">
        <v>1417100</v>
      </c>
      <c r="DU158">
        <v>5108</v>
      </c>
      <c r="DV158" s="113">
        <v>1634743</v>
      </c>
      <c r="DW158" s="113">
        <v>39463</v>
      </c>
      <c r="DX158" s="113">
        <v>1674206</v>
      </c>
      <c r="DY158">
        <v>0</v>
      </c>
      <c r="DZ158" s="113">
        <v>1678808</v>
      </c>
      <c r="EA158" s="113">
        <v>1794896</v>
      </c>
      <c r="EB158" s="113">
        <v>115902</v>
      </c>
      <c r="EC158">
        <v>0</v>
      </c>
      <c r="ED158" s="113">
        <v>115902</v>
      </c>
      <c r="EE158">
        <v>0</v>
      </c>
      <c r="EF158">
        <v>1678808</v>
      </c>
      <c r="EG158">
        <v>5105</v>
      </c>
      <c r="EH158">
        <v>82620</v>
      </c>
      <c r="EI158" s="113">
        <v>1791559</v>
      </c>
      <c r="EJ158" s="113">
        <v>1832371</v>
      </c>
    </row>
    <row r="159" spans="1:140" ht="12.75">
      <c r="A159">
        <v>178801</v>
      </c>
      <c r="B159" t="s">
        <v>719</v>
      </c>
      <c r="C159" t="s">
        <v>54</v>
      </c>
      <c r="D159">
        <v>4</v>
      </c>
      <c r="E159">
        <v>1</v>
      </c>
      <c r="F159">
        <v>179.122</v>
      </c>
      <c r="G159">
        <v>0</v>
      </c>
      <c r="H159">
        <v>0</v>
      </c>
      <c r="I159">
        <v>0</v>
      </c>
      <c r="J159">
        <v>0</v>
      </c>
      <c r="K159">
        <v>0</v>
      </c>
      <c r="L159">
        <v>0</v>
      </c>
      <c r="M159">
        <v>0</v>
      </c>
      <c r="N159">
        <v>0</v>
      </c>
      <c r="O159">
        <v>0</v>
      </c>
      <c r="P159">
        <v>0</v>
      </c>
      <c r="Q159">
        <v>17.917</v>
      </c>
      <c r="R159">
        <v>17.981</v>
      </c>
      <c r="S159">
        <v>0</v>
      </c>
      <c r="T159">
        <v>269.8</v>
      </c>
      <c r="U159">
        <v>0.596</v>
      </c>
      <c r="V159">
        <v>0</v>
      </c>
      <c r="W159">
        <v>0</v>
      </c>
      <c r="X159">
        <v>0</v>
      </c>
      <c r="Y159">
        <v>0</v>
      </c>
      <c r="Z159">
        <v>0</v>
      </c>
      <c r="AA159">
        <v>0</v>
      </c>
      <c r="AB159">
        <v>0</v>
      </c>
      <c r="AC159">
        <v>0</v>
      </c>
      <c r="AD159">
        <v>0</v>
      </c>
      <c r="AE159">
        <v>0</v>
      </c>
      <c r="AF159">
        <v>68.238</v>
      </c>
      <c r="AG159">
        <v>68.238</v>
      </c>
      <c r="AH159">
        <v>0</v>
      </c>
      <c r="AI159">
        <v>179.122</v>
      </c>
      <c r="AJ159">
        <v>179.122</v>
      </c>
      <c r="AK159">
        <v>68.238</v>
      </c>
      <c r="AL159">
        <v>0</v>
      </c>
      <c r="AM159">
        <v>161.205</v>
      </c>
      <c r="AN159">
        <v>68.337</v>
      </c>
      <c r="AO159">
        <v>0</v>
      </c>
      <c r="AP159">
        <v>0</v>
      </c>
      <c r="AQ159">
        <v>0</v>
      </c>
      <c r="AR159">
        <v>0</v>
      </c>
      <c r="AS159" s="113">
        <v>18793</v>
      </c>
      <c r="AT159">
        <v>0</v>
      </c>
      <c r="AU159">
        <v>0</v>
      </c>
      <c r="AV159">
        <v>0</v>
      </c>
      <c r="AW159" s="113">
        <v>5272</v>
      </c>
      <c r="AX159">
        <v>0</v>
      </c>
      <c r="AY159" s="113">
        <v>5272</v>
      </c>
      <c r="AZ159">
        <v>0</v>
      </c>
      <c r="BA159">
        <v>0</v>
      </c>
      <c r="BB159">
        <v>0</v>
      </c>
      <c r="BC159">
        <v>0</v>
      </c>
      <c r="BD159">
        <v>0</v>
      </c>
      <c r="BE159">
        <v>0</v>
      </c>
      <c r="BF159" s="113">
        <v>-42432</v>
      </c>
      <c r="BG159">
        <v>0</v>
      </c>
      <c r="BH159">
        <v>0</v>
      </c>
      <c r="BI159">
        <v>0</v>
      </c>
      <c r="BJ159">
        <v>8.907</v>
      </c>
      <c r="BK159">
        <v>188.624</v>
      </c>
      <c r="BL159">
        <v>3945</v>
      </c>
      <c r="BM159" s="113">
        <v>7574</v>
      </c>
      <c r="BN159">
        <v>0</v>
      </c>
      <c r="BO159" s="113">
        <v>1963531</v>
      </c>
      <c r="BP159">
        <v>354.39</v>
      </c>
      <c r="BQ159">
        <v>5062</v>
      </c>
      <c r="BR159" s="113">
        <v>1710168</v>
      </c>
      <c r="BS159">
        <v>5203</v>
      </c>
      <c r="BT159" s="113">
        <v>133855</v>
      </c>
      <c r="BU159">
        <v>0</v>
      </c>
      <c r="BV159" s="113">
        <v>42432</v>
      </c>
      <c r="BW159">
        <v>4625.0302734</v>
      </c>
      <c r="BX159">
        <v>4887.3251953</v>
      </c>
      <c r="BY159">
        <v>4887.3251953</v>
      </c>
      <c r="BZ159">
        <v>5931.625</v>
      </c>
      <c r="CA159">
        <v>0.0520361328</v>
      </c>
      <c r="CB159">
        <v>0.0413155273</v>
      </c>
      <c r="CC159">
        <v>0</v>
      </c>
      <c r="CD159">
        <v>0</v>
      </c>
      <c r="CE159">
        <v>0</v>
      </c>
      <c r="CF159">
        <v>956207.60813</v>
      </c>
      <c r="CG159">
        <v>117322.20404</v>
      </c>
      <c r="CH159">
        <v>143919</v>
      </c>
      <c r="CI159">
        <v>0</v>
      </c>
      <c r="CJ159">
        <v>320070.485</v>
      </c>
      <c r="CK159">
        <v>8519.948885</v>
      </c>
      <c r="CL159">
        <v>0</v>
      </c>
      <c r="CM159">
        <v>40476.222675</v>
      </c>
      <c r="CN159">
        <v>0</v>
      </c>
      <c r="CO159">
        <v>0</v>
      </c>
      <c r="CP159">
        <v>0</v>
      </c>
      <c r="CQ159">
        <v>0</v>
      </c>
      <c r="CR159" s="113">
        <v>1605308</v>
      </c>
      <c r="CS159">
        <v>0.9731658002</v>
      </c>
      <c r="CT159">
        <v>1543943</v>
      </c>
      <c r="CU159">
        <v>333.823</v>
      </c>
      <c r="CV159" s="113">
        <v>104173</v>
      </c>
      <c r="CW159" s="113">
        <v>44066</v>
      </c>
      <c r="CX159" s="113">
        <v>148239</v>
      </c>
      <c r="CY159">
        <v>1753547.4687</v>
      </c>
      <c r="CZ159">
        <v>5229</v>
      </c>
      <c r="DA159">
        <v>829.278</v>
      </c>
      <c r="DB159">
        <v>5262</v>
      </c>
      <c r="DC159">
        <v>987.721</v>
      </c>
      <c r="DD159">
        <v>5199</v>
      </c>
      <c r="DE159">
        <v>2304.818</v>
      </c>
      <c r="DF159">
        <v>5092</v>
      </c>
      <c r="DG159">
        <v>1334.117</v>
      </c>
      <c r="DH159">
        <v>5111</v>
      </c>
      <c r="DI159">
        <v>591.372</v>
      </c>
      <c r="DJ159">
        <v>5121</v>
      </c>
      <c r="DK159">
        <v>332.793</v>
      </c>
      <c r="DL159">
        <v>5121</v>
      </c>
      <c r="DM159">
        <v>1346.994</v>
      </c>
      <c r="DN159">
        <v>5150</v>
      </c>
      <c r="DO159">
        <v>1417.459</v>
      </c>
      <c r="DP159">
        <v>5106</v>
      </c>
      <c r="DQ159">
        <v>668.851</v>
      </c>
      <c r="DR159">
        <v>0</v>
      </c>
      <c r="DS159">
        <v>4971</v>
      </c>
      <c r="DT159">
        <v>1844023</v>
      </c>
      <c r="DU159">
        <v>5203</v>
      </c>
      <c r="DV159" s="113">
        <v>1689812</v>
      </c>
      <c r="DW159" s="113">
        <v>40059</v>
      </c>
      <c r="DX159" s="113">
        <v>1729871</v>
      </c>
      <c r="DY159">
        <v>0</v>
      </c>
      <c r="DZ159" s="113">
        <v>1737445</v>
      </c>
      <c r="EA159" s="113">
        <v>1853719</v>
      </c>
      <c r="EB159" s="113">
        <v>132137</v>
      </c>
      <c r="EC159">
        <v>0</v>
      </c>
      <c r="ED159" s="113">
        <v>132137</v>
      </c>
      <c r="EE159">
        <v>0</v>
      </c>
      <c r="EF159">
        <v>1737445</v>
      </c>
      <c r="EG159">
        <v>5205</v>
      </c>
      <c r="EH159">
        <v>89705</v>
      </c>
      <c r="EI159" s="113">
        <v>1843252</v>
      </c>
      <c r="EJ159" s="113">
        <v>1890956</v>
      </c>
    </row>
    <row r="160" spans="1:140" ht="12.75">
      <c r="A160">
        <v>178802</v>
      </c>
      <c r="B160" t="s">
        <v>719</v>
      </c>
      <c r="C160" t="s">
        <v>583</v>
      </c>
      <c r="D160">
        <v>4</v>
      </c>
      <c r="E160">
        <v>1</v>
      </c>
      <c r="F160">
        <v>214.911</v>
      </c>
      <c r="G160">
        <v>0</v>
      </c>
      <c r="H160">
        <v>0</v>
      </c>
      <c r="I160">
        <v>0.632</v>
      </c>
      <c r="J160">
        <v>3.98</v>
      </c>
      <c r="K160">
        <v>0</v>
      </c>
      <c r="L160">
        <v>0</v>
      </c>
      <c r="M160">
        <v>0</v>
      </c>
      <c r="N160">
        <v>0</v>
      </c>
      <c r="O160">
        <v>0</v>
      </c>
      <c r="P160">
        <v>0</v>
      </c>
      <c r="Q160">
        <v>0</v>
      </c>
      <c r="R160">
        <v>0.937</v>
      </c>
      <c r="S160">
        <v>10.746</v>
      </c>
      <c r="T160">
        <v>0</v>
      </c>
      <c r="U160">
        <v>0</v>
      </c>
      <c r="V160">
        <v>0</v>
      </c>
      <c r="W160">
        <v>0</v>
      </c>
      <c r="X160">
        <v>0</v>
      </c>
      <c r="Y160">
        <v>0</v>
      </c>
      <c r="Z160">
        <v>0.094</v>
      </c>
      <c r="AA160">
        <v>0</v>
      </c>
      <c r="AB160">
        <v>0</v>
      </c>
      <c r="AC160">
        <v>0</v>
      </c>
      <c r="AD160">
        <v>0</v>
      </c>
      <c r="AE160">
        <v>0</v>
      </c>
      <c r="AF160">
        <v>1.877</v>
      </c>
      <c r="AG160">
        <v>1.877</v>
      </c>
      <c r="AH160">
        <v>0</v>
      </c>
      <c r="AI160">
        <v>214.911</v>
      </c>
      <c r="AJ160">
        <v>214.911</v>
      </c>
      <c r="AK160">
        <v>1.877</v>
      </c>
      <c r="AL160">
        <v>4.612</v>
      </c>
      <c r="AM160">
        <v>210.299</v>
      </c>
      <c r="AN160">
        <v>0</v>
      </c>
      <c r="AO160">
        <v>6</v>
      </c>
      <c r="AP160">
        <v>2</v>
      </c>
      <c r="AQ160">
        <v>15</v>
      </c>
      <c r="AR160">
        <v>0</v>
      </c>
      <c r="AS160">
        <v>0</v>
      </c>
      <c r="AT160">
        <v>0</v>
      </c>
      <c r="AU160">
        <v>0</v>
      </c>
      <c r="AV160">
        <v>0</v>
      </c>
      <c r="AW160" s="113">
        <v>6325</v>
      </c>
      <c r="AX160">
        <v>0</v>
      </c>
      <c r="AY160" s="113">
        <v>6325</v>
      </c>
      <c r="AZ160">
        <v>0</v>
      </c>
      <c r="BA160">
        <v>0</v>
      </c>
      <c r="BB160">
        <v>0</v>
      </c>
      <c r="BC160">
        <v>0</v>
      </c>
      <c r="BD160">
        <v>0</v>
      </c>
      <c r="BE160">
        <v>0</v>
      </c>
      <c r="BF160" s="113">
        <v>-30625</v>
      </c>
      <c r="BG160">
        <v>0</v>
      </c>
      <c r="BH160">
        <v>0</v>
      </c>
      <c r="BI160">
        <v>0</v>
      </c>
      <c r="BJ160">
        <v>0</v>
      </c>
      <c r="BK160">
        <v>197.141</v>
      </c>
      <c r="BL160">
        <v>3945</v>
      </c>
      <c r="BM160" s="113">
        <v>5627</v>
      </c>
      <c r="BN160">
        <v>0</v>
      </c>
      <c r="BO160" s="113">
        <v>1398615</v>
      </c>
      <c r="BP160">
        <v>254.234</v>
      </c>
      <c r="BQ160">
        <v>5060</v>
      </c>
      <c r="BR160" s="113">
        <v>1208350</v>
      </c>
      <c r="BS160">
        <v>5202</v>
      </c>
      <c r="BT160" s="113">
        <v>114209</v>
      </c>
      <c r="BU160">
        <v>0</v>
      </c>
      <c r="BV160" s="113">
        <v>30625</v>
      </c>
      <c r="BW160">
        <v>4625.0302734</v>
      </c>
      <c r="BX160">
        <v>4887.3251953</v>
      </c>
      <c r="BY160">
        <v>4887.3251953</v>
      </c>
      <c r="BZ160">
        <v>5931.625</v>
      </c>
      <c r="CA160">
        <v>0.0520361328</v>
      </c>
      <c r="CB160">
        <v>0.0413155273</v>
      </c>
      <c r="CC160">
        <v>15.1</v>
      </c>
      <c r="CD160">
        <v>0.282</v>
      </c>
      <c r="CE160">
        <v>0</v>
      </c>
      <c r="CF160">
        <v>1247414.8059</v>
      </c>
      <c r="CG160">
        <v>6113.7258875</v>
      </c>
      <c r="CH160">
        <v>0</v>
      </c>
      <c r="CI160">
        <v>7648.6287623</v>
      </c>
      <c r="CJ160">
        <v>0</v>
      </c>
      <c r="CK160">
        <v>0</v>
      </c>
      <c r="CL160">
        <v>0</v>
      </c>
      <c r="CM160">
        <v>1113.3660125</v>
      </c>
      <c r="CN160">
        <v>89567.5375</v>
      </c>
      <c r="CO160">
        <v>0</v>
      </c>
      <c r="CP160">
        <v>0</v>
      </c>
      <c r="CQ160">
        <v>1254.5386875</v>
      </c>
      <c r="CR160" s="113">
        <v>1353113</v>
      </c>
      <c r="CS160">
        <v>0.9731658002</v>
      </c>
      <c r="CT160">
        <v>1316803</v>
      </c>
      <c r="CU160">
        <v>284.712</v>
      </c>
      <c r="CV160" s="113">
        <v>88847</v>
      </c>
      <c r="CW160" s="113">
        <v>37583</v>
      </c>
      <c r="CX160" s="113">
        <v>126430</v>
      </c>
      <c r="CY160">
        <v>1479542.6027</v>
      </c>
      <c r="CZ160">
        <v>5229</v>
      </c>
      <c r="DA160">
        <v>829.278</v>
      </c>
      <c r="DB160">
        <v>5262</v>
      </c>
      <c r="DC160">
        <v>987.721</v>
      </c>
      <c r="DD160">
        <v>5199</v>
      </c>
      <c r="DE160">
        <v>2304.818</v>
      </c>
      <c r="DF160">
        <v>5092</v>
      </c>
      <c r="DG160">
        <v>1334.117</v>
      </c>
      <c r="DH160">
        <v>5111</v>
      </c>
      <c r="DI160">
        <v>591.372</v>
      </c>
      <c r="DJ160">
        <v>5121</v>
      </c>
      <c r="DK160">
        <v>332.793</v>
      </c>
      <c r="DL160">
        <v>5121</v>
      </c>
      <c r="DM160">
        <v>1346.994</v>
      </c>
      <c r="DN160">
        <v>5150</v>
      </c>
      <c r="DO160">
        <v>1417.459</v>
      </c>
      <c r="DP160">
        <v>5106</v>
      </c>
      <c r="DQ160">
        <v>668.851</v>
      </c>
      <c r="DR160">
        <v>0</v>
      </c>
      <c r="DS160">
        <v>4971</v>
      </c>
      <c r="DT160">
        <v>1322559</v>
      </c>
      <c r="DU160">
        <v>5202</v>
      </c>
      <c r="DV160" s="113">
        <v>1440643</v>
      </c>
      <c r="DW160" s="113">
        <v>34165</v>
      </c>
      <c r="DX160" s="113">
        <v>1474808</v>
      </c>
      <c r="DY160">
        <v>0</v>
      </c>
      <c r="DZ160" s="113">
        <v>1480435</v>
      </c>
      <c r="EA160" s="113">
        <v>1580721</v>
      </c>
      <c r="EB160" s="113">
        <v>127322</v>
      </c>
      <c r="EC160">
        <v>0</v>
      </c>
      <c r="ED160" s="113">
        <v>127322</v>
      </c>
      <c r="EE160">
        <v>0</v>
      </c>
      <c r="EF160">
        <v>1480435</v>
      </c>
      <c r="EG160">
        <v>5200</v>
      </c>
      <c r="EH160">
        <v>96697</v>
      </c>
      <c r="EI160" s="113">
        <v>1576240</v>
      </c>
      <c r="EJ160" s="113">
        <v>1613189</v>
      </c>
    </row>
    <row r="161" spans="1:140" ht="12.75">
      <c r="A161">
        <v>178804</v>
      </c>
      <c r="B161" t="s">
        <v>719</v>
      </c>
      <c r="C161" t="s">
        <v>92</v>
      </c>
      <c r="D161">
        <v>4</v>
      </c>
      <c r="E161">
        <v>1</v>
      </c>
      <c r="F161">
        <v>206.382</v>
      </c>
      <c r="G161">
        <v>0.027</v>
      </c>
      <c r="H161">
        <v>0</v>
      </c>
      <c r="I161">
        <v>0.06</v>
      </c>
      <c r="J161">
        <v>5.599</v>
      </c>
      <c r="K161">
        <v>0</v>
      </c>
      <c r="L161">
        <v>0</v>
      </c>
      <c r="M161">
        <v>0</v>
      </c>
      <c r="N161">
        <v>0</v>
      </c>
      <c r="O161">
        <v>0</v>
      </c>
      <c r="P161">
        <v>0</v>
      </c>
      <c r="Q161">
        <v>19.562</v>
      </c>
      <c r="R161">
        <v>9.119</v>
      </c>
      <c r="S161">
        <v>0</v>
      </c>
      <c r="T161">
        <v>167.5</v>
      </c>
      <c r="U161">
        <v>1.78</v>
      </c>
      <c r="V161">
        <v>0</v>
      </c>
      <c r="W161">
        <v>0</v>
      </c>
      <c r="X161">
        <v>0</v>
      </c>
      <c r="Y161">
        <v>0</v>
      </c>
      <c r="Z161">
        <v>0</v>
      </c>
      <c r="AA161">
        <v>0</v>
      </c>
      <c r="AB161">
        <v>0</v>
      </c>
      <c r="AC161">
        <v>0</v>
      </c>
      <c r="AD161">
        <v>0</v>
      </c>
      <c r="AE161">
        <v>0</v>
      </c>
      <c r="AF161">
        <v>0</v>
      </c>
      <c r="AG161">
        <v>0</v>
      </c>
      <c r="AH161">
        <v>0</v>
      </c>
      <c r="AI161">
        <v>206.382</v>
      </c>
      <c r="AJ161">
        <v>206.382</v>
      </c>
      <c r="AK161">
        <v>0</v>
      </c>
      <c r="AL161">
        <v>5.686</v>
      </c>
      <c r="AM161">
        <v>181.134</v>
      </c>
      <c r="AN161">
        <v>206.38</v>
      </c>
      <c r="AO161">
        <v>4</v>
      </c>
      <c r="AP161">
        <v>0</v>
      </c>
      <c r="AQ161">
        <v>14</v>
      </c>
      <c r="AR161">
        <v>0</v>
      </c>
      <c r="AS161" s="113">
        <v>56755</v>
      </c>
      <c r="AT161">
        <v>0</v>
      </c>
      <c r="AU161">
        <v>0</v>
      </c>
      <c r="AV161">
        <v>0</v>
      </c>
      <c r="AW161" s="113">
        <v>6074</v>
      </c>
      <c r="AX161">
        <v>0</v>
      </c>
      <c r="AY161" s="113">
        <v>6074</v>
      </c>
      <c r="AZ161">
        <v>0</v>
      </c>
      <c r="BA161">
        <v>0</v>
      </c>
      <c r="BB161">
        <v>0</v>
      </c>
      <c r="BC161">
        <v>0</v>
      </c>
      <c r="BD161">
        <v>0</v>
      </c>
      <c r="BE161">
        <v>0</v>
      </c>
      <c r="BF161" s="113">
        <v>-43199</v>
      </c>
      <c r="BG161">
        <v>0</v>
      </c>
      <c r="BH161">
        <v>0</v>
      </c>
      <c r="BI161">
        <v>0</v>
      </c>
      <c r="BJ161">
        <v>2.813</v>
      </c>
      <c r="BK161">
        <v>226.919</v>
      </c>
      <c r="BL161">
        <v>3945</v>
      </c>
      <c r="BM161" s="113">
        <v>7440</v>
      </c>
      <c r="BN161">
        <v>0</v>
      </c>
      <c r="BO161" s="113">
        <v>2003251</v>
      </c>
      <c r="BP161">
        <v>360.195</v>
      </c>
      <c r="BQ161">
        <v>5114</v>
      </c>
      <c r="BR161" s="113">
        <v>1774329</v>
      </c>
      <c r="BS161">
        <v>5255</v>
      </c>
      <c r="BT161" s="113">
        <v>118372</v>
      </c>
      <c r="BU161">
        <v>0</v>
      </c>
      <c r="BV161" s="113">
        <v>43199</v>
      </c>
      <c r="BW161">
        <v>4625.0302734</v>
      </c>
      <c r="BX161">
        <v>4887.3251953</v>
      </c>
      <c r="BY161">
        <v>4887.3251953</v>
      </c>
      <c r="BZ161">
        <v>5931.625</v>
      </c>
      <c r="CA161">
        <v>0.0520361328</v>
      </c>
      <c r="CB161">
        <v>0.0413155273</v>
      </c>
      <c r="CC161">
        <v>17.232</v>
      </c>
      <c r="CD161">
        <v>0</v>
      </c>
      <c r="CE161">
        <v>0</v>
      </c>
      <c r="CF161">
        <v>1074418.9628</v>
      </c>
      <c r="CG161">
        <v>59499.537213</v>
      </c>
      <c r="CH161">
        <v>156787</v>
      </c>
      <c r="CI161">
        <v>0</v>
      </c>
      <c r="CJ161">
        <v>198709.4375</v>
      </c>
      <c r="CK161">
        <v>25445.484925</v>
      </c>
      <c r="CL161">
        <v>0</v>
      </c>
      <c r="CM161">
        <v>0</v>
      </c>
      <c r="CN161">
        <v>102213.762</v>
      </c>
      <c r="CO161">
        <v>0</v>
      </c>
      <c r="CP161">
        <v>0</v>
      </c>
      <c r="CQ161">
        <v>0</v>
      </c>
      <c r="CR161" s="113">
        <v>1673829</v>
      </c>
      <c r="CS161">
        <v>0.9731658002</v>
      </c>
      <c r="CT161">
        <v>1573681</v>
      </c>
      <c r="CU161">
        <v>340.253</v>
      </c>
      <c r="CV161" s="113">
        <v>106180</v>
      </c>
      <c r="CW161" s="113">
        <v>44914</v>
      </c>
      <c r="CX161" s="113">
        <v>151094</v>
      </c>
      <c r="CY161">
        <v>1824923.1844</v>
      </c>
      <c r="CZ161">
        <v>5229</v>
      </c>
      <c r="DA161">
        <v>829.278</v>
      </c>
      <c r="DB161">
        <v>5262</v>
      </c>
      <c r="DC161">
        <v>987.721</v>
      </c>
      <c r="DD161">
        <v>5199</v>
      </c>
      <c r="DE161">
        <v>2304.818</v>
      </c>
      <c r="DF161">
        <v>5092</v>
      </c>
      <c r="DG161">
        <v>1334.117</v>
      </c>
      <c r="DH161">
        <v>5111</v>
      </c>
      <c r="DI161">
        <v>591.372</v>
      </c>
      <c r="DJ161">
        <v>5121</v>
      </c>
      <c r="DK161">
        <v>332.793</v>
      </c>
      <c r="DL161">
        <v>5121</v>
      </c>
      <c r="DM161">
        <v>1346.994</v>
      </c>
      <c r="DN161">
        <v>5150</v>
      </c>
      <c r="DO161">
        <v>1417.459</v>
      </c>
      <c r="DP161">
        <v>5106</v>
      </c>
      <c r="DQ161">
        <v>668.851</v>
      </c>
      <c r="DR161">
        <v>0</v>
      </c>
      <c r="DS161">
        <v>4971</v>
      </c>
      <c r="DT161">
        <v>1892701</v>
      </c>
      <c r="DU161">
        <v>5255</v>
      </c>
      <c r="DV161" s="113">
        <v>1740054</v>
      </c>
      <c r="DW161" s="113">
        <v>40830</v>
      </c>
      <c r="DX161" s="113">
        <v>1780884</v>
      </c>
      <c r="DY161">
        <v>0</v>
      </c>
      <c r="DZ161" s="113">
        <v>1788324</v>
      </c>
      <c r="EA161" s="113">
        <v>1907118</v>
      </c>
      <c r="EB161" s="113">
        <v>114495</v>
      </c>
      <c r="EC161">
        <v>0</v>
      </c>
      <c r="ED161" s="113">
        <v>114495</v>
      </c>
      <c r="EE161">
        <v>0</v>
      </c>
      <c r="EF161">
        <v>1788324</v>
      </c>
      <c r="EG161">
        <v>5256</v>
      </c>
      <c r="EH161">
        <v>71296</v>
      </c>
      <c r="EI161" s="113">
        <v>1896219</v>
      </c>
      <c r="EJ161" s="113">
        <v>1945492</v>
      </c>
    </row>
    <row r="162" spans="1:140" ht="12.75">
      <c r="A162">
        <v>178807</v>
      </c>
      <c r="B162" t="s">
        <v>719</v>
      </c>
      <c r="C162" t="s">
        <v>55</v>
      </c>
      <c r="D162">
        <v>4</v>
      </c>
      <c r="E162">
        <v>1</v>
      </c>
      <c r="F162">
        <v>170.362</v>
      </c>
      <c r="G162">
        <v>0</v>
      </c>
      <c r="H162">
        <v>0</v>
      </c>
      <c r="I162">
        <v>0.131</v>
      </c>
      <c r="J162">
        <v>5.012</v>
      </c>
      <c r="K162">
        <v>0.457</v>
      </c>
      <c r="L162">
        <v>0</v>
      </c>
      <c r="M162">
        <v>0</v>
      </c>
      <c r="N162">
        <v>0</v>
      </c>
      <c r="O162">
        <v>0</v>
      </c>
      <c r="P162">
        <v>0</v>
      </c>
      <c r="Q162">
        <v>0</v>
      </c>
      <c r="R162">
        <v>0.173</v>
      </c>
      <c r="S162">
        <v>0</v>
      </c>
      <c r="T162">
        <v>13.3</v>
      </c>
      <c r="U162">
        <v>0</v>
      </c>
      <c r="V162">
        <v>0</v>
      </c>
      <c r="W162">
        <v>0</v>
      </c>
      <c r="X162">
        <v>0</v>
      </c>
      <c r="Y162">
        <v>0</v>
      </c>
      <c r="Z162">
        <v>0</v>
      </c>
      <c r="AA162">
        <v>0</v>
      </c>
      <c r="AB162">
        <v>0</v>
      </c>
      <c r="AC162">
        <v>0</v>
      </c>
      <c r="AD162">
        <v>0</v>
      </c>
      <c r="AE162">
        <v>0</v>
      </c>
      <c r="AF162">
        <v>0</v>
      </c>
      <c r="AG162">
        <v>0</v>
      </c>
      <c r="AH162">
        <v>0</v>
      </c>
      <c r="AI162">
        <v>170.362</v>
      </c>
      <c r="AJ162">
        <v>170.362</v>
      </c>
      <c r="AK162">
        <v>0</v>
      </c>
      <c r="AL162">
        <v>5.6</v>
      </c>
      <c r="AM162">
        <v>164.762</v>
      </c>
      <c r="AN162">
        <v>0</v>
      </c>
      <c r="AO162">
        <v>10</v>
      </c>
      <c r="AP162">
        <v>3</v>
      </c>
      <c r="AQ162">
        <v>9</v>
      </c>
      <c r="AR162">
        <v>0</v>
      </c>
      <c r="AS162">
        <v>0</v>
      </c>
      <c r="AT162">
        <v>0</v>
      </c>
      <c r="AU162">
        <v>0</v>
      </c>
      <c r="AV162">
        <v>0</v>
      </c>
      <c r="AW162" s="113">
        <v>5014</v>
      </c>
      <c r="AX162">
        <v>0</v>
      </c>
      <c r="AY162" s="113">
        <v>5014</v>
      </c>
      <c r="AZ162">
        <v>0</v>
      </c>
      <c r="BA162">
        <v>0</v>
      </c>
      <c r="BB162">
        <v>0</v>
      </c>
      <c r="BC162">
        <v>0</v>
      </c>
      <c r="BD162">
        <v>0</v>
      </c>
      <c r="BE162">
        <v>0</v>
      </c>
      <c r="BF162" s="113">
        <v>-27247</v>
      </c>
      <c r="BG162">
        <v>0</v>
      </c>
      <c r="BH162">
        <v>0</v>
      </c>
      <c r="BI162">
        <v>0</v>
      </c>
      <c r="BJ162">
        <v>0</v>
      </c>
      <c r="BK162">
        <v>162.465</v>
      </c>
      <c r="BL162">
        <v>3945</v>
      </c>
      <c r="BM162" s="113">
        <v>4804</v>
      </c>
      <c r="BN162">
        <v>0</v>
      </c>
      <c r="BO162" s="113">
        <v>1237514</v>
      </c>
      <c r="BP162">
        <v>224.868</v>
      </c>
      <c r="BQ162">
        <v>5051</v>
      </c>
      <c r="BR162" s="113">
        <v>1068775</v>
      </c>
      <c r="BS162">
        <v>5192</v>
      </c>
      <c r="BT162" s="113">
        <v>98821</v>
      </c>
      <c r="BU162">
        <v>0</v>
      </c>
      <c r="BV162" s="113">
        <v>27247</v>
      </c>
      <c r="BW162">
        <v>4625.0302734</v>
      </c>
      <c r="BX162">
        <v>4887.3251953</v>
      </c>
      <c r="BY162">
        <v>4887.3251953</v>
      </c>
      <c r="BZ162">
        <v>5931.625</v>
      </c>
      <c r="CA162">
        <v>0.0520361328</v>
      </c>
      <c r="CB162">
        <v>0.0413155273</v>
      </c>
      <c r="CC162">
        <v>17.062</v>
      </c>
      <c r="CD162">
        <v>0</v>
      </c>
      <c r="CE162">
        <v>0</v>
      </c>
      <c r="CF162">
        <v>977306.39825</v>
      </c>
      <c r="CG162">
        <v>1128.7882375</v>
      </c>
      <c r="CH162">
        <v>0</v>
      </c>
      <c r="CI162">
        <v>0</v>
      </c>
      <c r="CJ162">
        <v>15778.1225</v>
      </c>
      <c r="CK162">
        <v>0</v>
      </c>
      <c r="CL162">
        <v>0</v>
      </c>
      <c r="CM162">
        <v>0</v>
      </c>
      <c r="CN162">
        <v>101205.38575</v>
      </c>
      <c r="CO162">
        <v>0</v>
      </c>
      <c r="CP162">
        <v>0</v>
      </c>
      <c r="CQ162">
        <v>0</v>
      </c>
      <c r="CR162" s="113">
        <v>1095419</v>
      </c>
      <c r="CS162">
        <v>0.9731658002</v>
      </c>
      <c r="CT162">
        <v>1066024</v>
      </c>
      <c r="CU162">
        <v>230.49</v>
      </c>
      <c r="CV162" s="113">
        <v>71927</v>
      </c>
      <c r="CW162" s="113">
        <v>30425</v>
      </c>
      <c r="CX162" s="113">
        <v>102352</v>
      </c>
      <c r="CY162">
        <v>1197770.6947</v>
      </c>
      <c r="CZ162">
        <v>5229</v>
      </c>
      <c r="DA162">
        <v>829.278</v>
      </c>
      <c r="DB162">
        <v>5262</v>
      </c>
      <c r="DC162">
        <v>987.721</v>
      </c>
      <c r="DD162">
        <v>5199</v>
      </c>
      <c r="DE162">
        <v>2304.818</v>
      </c>
      <c r="DF162">
        <v>5092</v>
      </c>
      <c r="DG162">
        <v>1334.117</v>
      </c>
      <c r="DH162">
        <v>5111</v>
      </c>
      <c r="DI162">
        <v>591.372</v>
      </c>
      <c r="DJ162">
        <v>5121</v>
      </c>
      <c r="DK162">
        <v>332.793</v>
      </c>
      <c r="DL162">
        <v>5121</v>
      </c>
      <c r="DM162">
        <v>1346.994</v>
      </c>
      <c r="DN162">
        <v>5150</v>
      </c>
      <c r="DO162">
        <v>1417.459</v>
      </c>
      <c r="DP162">
        <v>5106</v>
      </c>
      <c r="DQ162">
        <v>668.851</v>
      </c>
      <c r="DR162">
        <v>0</v>
      </c>
      <c r="DS162">
        <v>4971</v>
      </c>
      <c r="DT162">
        <v>1167596</v>
      </c>
      <c r="DU162">
        <v>5192</v>
      </c>
      <c r="DV162" s="113">
        <v>1164205</v>
      </c>
      <c r="DW162" s="113">
        <v>27659</v>
      </c>
      <c r="DX162" s="113">
        <v>1191864</v>
      </c>
      <c r="DY162">
        <v>0</v>
      </c>
      <c r="DZ162" s="113">
        <v>1196668</v>
      </c>
      <c r="EA162" s="113">
        <v>1277376</v>
      </c>
      <c r="EB162" s="113">
        <v>101249</v>
      </c>
      <c r="EC162">
        <v>0</v>
      </c>
      <c r="ED162" s="113">
        <v>101249</v>
      </c>
      <c r="EE162">
        <v>0</v>
      </c>
      <c r="EF162">
        <v>1196668</v>
      </c>
      <c r="EG162">
        <v>5192</v>
      </c>
      <c r="EH162">
        <v>74002</v>
      </c>
      <c r="EI162" s="113">
        <v>1271773</v>
      </c>
      <c r="EJ162" s="113">
        <v>1304033</v>
      </c>
    </row>
    <row r="163" spans="1:140" ht="12.75">
      <c r="A163">
        <v>178808</v>
      </c>
      <c r="B163" t="s">
        <v>719</v>
      </c>
      <c r="C163" t="s">
        <v>56</v>
      </c>
      <c r="D163">
        <v>4</v>
      </c>
      <c r="E163">
        <v>1</v>
      </c>
      <c r="F163">
        <v>140.111</v>
      </c>
      <c r="G163">
        <v>0</v>
      </c>
      <c r="H163">
        <v>0</v>
      </c>
      <c r="I163">
        <v>0.357</v>
      </c>
      <c r="J163">
        <v>0.465</v>
      </c>
      <c r="K163">
        <v>0.471</v>
      </c>
      <c r="L163">
        <v>0</v>
      </c>
      <c r="M163">
        <v>0</v>
      </c>
      <c r="N163">
        <v>0</v>
      </c>
      <c r="O163">
        <v>0</v>
      </c>
      <c r="P163">
        <v>0</v>
      </c>
      <c r="Q163">
        <v>0</v>
      </c>
      <c r="R163">
        <v>5.331</v>
      </c>
      <c r="S163">
        <v>7.006</v>
      </c>
      <c r="T163">
        <v>6.2</v>
      </c>
      <c r="U163">
        <v>0</v>
      </c>
      <c r="V163">
        <v>0</v>
      </c>
      <c r="W163">
        <v>0</v>
      </c>
      <c r="X163">
        <v>0</v>
      </c>
      <c r="Y163">
        <v>0</v>
      </c>
      <c r="Z163">
        <v>0</v>
      </c>
      <c r="AA163">
        <v>0.129</v>
      </c>
      <c r="AB163">
        <v>0</v>
      </c>
      <c r="AC163">
        <v>0</v>
      </c>
      <c r="AD163">
        <v>0</v>
      </c>
      <c r="AE163">
        <v>0</v>
      </c>
      <c r="AF163">
        <v>0.981</v>
      </c>
      <c r="AG163">
        <v>0.981</v>
      </c>
      <c r="AH163">
        <v>0</v>
      </c>
      <c r="AI163">
        <v>140.111</v>
      </c>
      <c r="AJ163">
        <v>140.111</v>
      </c>
      <c r="AK163">
        <v>0.981</v>
      </c>
      <c r="AL163">
        <v>1.293</v>
      </c>
      <c r="AM163">
        <v>138.818</v>
      </c>
      <c r="AN163">
        <v>0</v>
      </c>
      <c r="AO163">
        <v>2</v>
      </c>
      <c r="AP163">
        <v>0</v>
      </c>
      <c r="AQ163">
        <v>10</v>
      </c>
      <c r="AR163">
        <v>0</v>
      </c>
      <c r="AS163">
        <v>0</v>
      </c>
      <c r="AT163">
        <v>0</v>
      </c>
      <c r="AU163">
        <v>0</v>
      </c>
      <c r="AV163">
        <v>0</v>
      </c>
      <c r="AW163" s="113">
        <v>4123</v>
      </c>
      <c r="AX163">
        <v>0</v>
      </c>
      <c r="AY163" s="113">
        <v>4123</v>
      </c>
      <c r="AZ163">
        <v>0</v>
      </c>
      <c r="BA163">
        <v>0</v>
      </c>
      <c r="BB163">
        <v>0</v>
      </c>
      <c r="BC163">
        <v>0</v>
      </c>
      <c r="BD163">
        <v>0</v>
      </c>
      <c r="BE163">
        <v>0</v>
      </c>
      <c r="BF163" s="113">
        <v>-21580</v>
      </c>
      <c r="BG163">
        <v>0</v>
      </c>
      <c r="BH163">
        <v>0</v>
      </c>
      <c r="BI163">
        <v>0</v>
      </c>
      <c r="BJ163">
        <v>0</v>
      </c>
      <c r="BK163">
        <v>136.217</v>
      </c>
      <c r="BL163">
        <v>3945</v>
      </c>
      <c r="BM163" s="113">
        <v>3679</v>
      </c>
      <c r="BN163">
        <v>0</v>
      </c>
      <c r="BO163" s="113">
        <v>1012670</v>
      </c>
      <c r="BP163">
        <v>182.493</v>
      </c>
      <c r="BQ163">
        <v>5092</v>
      </c>
      <c r="BR163" s="113">
        <v>867369</v>
      </c>
      <c r="BS163">
        <v>5232</v>
      </c>
      <c r="BT163" s="113">
        <v>87464</v>
      </c>
      <c r="BU163">
        <v>0</v>
      </c>
      <c r="BV163" s="113">
        <v>21580</v>
      </c>
      <c r="BW163">
        <v>4625.0302734</v>
      </c>
      <c r="BX163">
        <v>4887.3251953</v>
      </c>
      <c r="BY163">
        <v>4887.3251953</v>
      </c>
      <c r="BZ163">
        <v>5931.625</v>
      </c>
      <c r="CA163">
        <v>0.0520361328</v>
      </c>
      <c r="CB163">
        <v>0.0413155273</v>
      </c>
      <c r="CC163">
        <v>4.593</v>
      </c>
      <c r="CD163">
        <v>0.387</v>
      </c>
      <c r="CE163">
        <v>0</v>
      </c>
      <c r="CF163">
        <v>823416.31925</v>
      </c>
      <c r="CG163">
        <v>34783.642163</v>
      </c>
      <c r="CH163">
        <v>0</v>
      </c>
      <c r="CI163">
        <v>4986.5154623</v>
      </c>
      <c r="CJ163">
        <v>7355.215</v>
      </c>
      <c r="CK163">
        <v>0</v>
      </c>
      <c r="CL163">
        <v>0</v>
      </c>
      <c r="CM163">
        <v>581.8924125</v>
      </c>
      <c r="CN163">
        <v>27243.953625</v>
      </c>
      <c r="CO163">
        <v>0</v>
      </c>
      <c r="CP163">
        <v>0</v>
      </c>
      <c r="CQ163">
        <v>1721.6541563</v>
      </c>
      <c r="CR163" s="113">
        <v>900089</v>
      </c>
      <c r="CS163">
        <v>0.9731658002</v>
      </c>
      <c r="CT163">
        <v>875936</v>
      </c>
      <c r="CU163">
        <v>189.39</v>
      </c>
      <c r="CV163" s="113">
        <v>59101</v>
      </c>
      <c r="CW163" s="113">
        <v>25000</v>
      </c>
      <c r="CX163" s="113">
        <v>84101</v>
      </c>
      <c r="CY163">
        <v>984190.19207</v>
      </c>
      <c r="CZ163">
        <v>5229</v>
      </c>
      <c r="DA163">
        <v>829.278</v>
      </c>
      <c r="DB163">
        <v>5262</v>
      </c>
      <c r="DC163">
        <v>987.721</v>
      </c>
      <c r="DD163">
        <v>5199</v>
      </c>
      <c r="DE163">
        <v>2304.818</v>
      </c>
      <c r="DF163">
        <v>5092</v>
      </c>
      <c r="DG163">
        <v>1334.117</v>
      </c>
      <c r="DH163">
        <v>5111</v>
      </c>
      <c r="DI163">
        <v>591.372</v>
      </c>
      <c r="DJ163">
        <v>5121</v>
      </c>
      <c r="DK163">
        <v>332.793</v>
      </c>
      <c r="DL163">
        <v>5121</v>
      </c>
      <c r="DM163">
        <v>1346.994</v>
      </c>
      <c r="DN163">
        <v>5150</v>
      </c>
      <c r="DO163">
        <v>1417.459</v>
      </c>
      <c r="DP163">
        <v>5106</v>
      </c>
      <c r="DQ163">
        <v>668.851</v>
      </c>
      <c r="DR163">
        <v>0</v>
      </c>
      <c r="DS163">
        <v>4971</v>
      </c>
      <c r="DT163">
        <v>954833</v>
      </c>
      <c r="DU163">
        <v>5232</v>
      </c>
      <c r="DV163" s="113">
        <v>964374</v>
      </c>
      <c r="DW163" s="113">
        <v>22727</v>
      </c>
      <c r="DX163" s="113">
        <v>987101</v>
      </c>
      <c r="DY163">
        <v>0</v>
      </c>
      <c r="DZ163" s="113">
        <v>990780</v>
      </c>
      <c r="EA163" s="113">
        <v>1057175</v>
      </c>
      <c r="EB163" s="113">
        <v>90691</v>
      </c>
      <c r="EC163">
        <v>0</v>
      </c>
      <c r="ED163" s="113">
        <v>90691</v>
      </c>
      <c r="EE163">
        <v>0</v>
      </c>
      <c r="EF163">
        <v>990780</v>
      </c>
      <c r="EG163">
        <v>5231</v>
      </c>
      <c r="EH163">
        <v>69111</v>
      </c>
      <c r="EI163" s="113">
        <v>1053301</v>
      </c>
      <c r="EJ163" s="113">
        <v>1079005</v>
      </c>
    </row>
    <row r="164" spans="1:140" ht="12.75">
      <c r="A164">
        <v>178809</v>
      </c>
      <c r="B164" t="s">
        <v>719</v>
      </c>
      <c r="C164" t="s">
        <v>104</v>
      </c>
      <c r="D164">
        <v>4</v>
      </c>
      <c r="E164">
        <v>1</v>
      </c>
      <c r="F164">
        <v>326.751</v>
      </c>
      <c r="G164">
        <v>0</v>
      </c>
      <c r="H164">
        <v>0</v>
      </c>
      <c r="I164">
        <v>0.298</v>
      </c>
      <c r="J164">
        <v>2.897</v>
      </c>
      <c r="K164">
        <v>0</v>
      </c>
      <c r="L164">
        <v>0</v>
      </c>
      <c r="M164">
        <v>0</v>
      </c>
      <c r="N164">
        <v>0</v>
      </c>
      <c r="O164">
        <v>0</v>
      </c>
      <c r="P164">
        <v>0</v>
      </c>
      <c r="Q164">
        <v>0</v>
      </c>
      <c r="R164">
        <v>1.55</v>
      </c>
      <c r="S164">
        <v>16.338</v>
      </c>
      <c r="T164">
        <v>167.8</v>
      </c>
      <c r="U164">
        <v>0</v>
      </c>
      <c r="V164">
        <v>0</v>
      </c>
      <c r="W164">
        <v>0</v>
      </c>
      <c r="X164">
        <v>0</v>
      </c>
      <c r="Y164">
        <v>0</v>
      </c>
      <c r="Z164">
        <v>0</v>
      </c>
      <c r="AA164">
        <v>0</v>
      </c>
      <c r="AB164">
        <v>0</v>
      </c>
      <c r="AC164">
        <v>0</v>
      </c>
      <c r="AD164">
        <v>0</v>
      </c>
      <c r="AE164">
        <v>0</v>
      </c>
      <c r="AF164">
        <v>16.958</v>
      </c>
      <c r="AG164">
        <v>16.958</v>
      </c>
      <c r="AH164">
        <v>0</v>
      </c>
      <c r="AI164">
        <v>326.751</v>
      </c>
      <c r="AJ164">
        <v>326.751</v>
      </c>
      <c r="AK164">
        <v>16.958</v>
      </c>
      <c r="AL164">
        <v>3.195</v>
      </c>
      <c r="AM164">
        <v>323.556</v>
      </c>
      <c r="AN164">
        <v>14.953</v>
      </c>
      <c r="AO164">
        <v>5.417</v>
      </c>
      <c r="AP164">
        <v>0</v>
      </c>
      <c r="AQ164">
        <v>0</v>
      </c>
      <c r="AR164">
        <v>0</v>
      </c>
      <c r="AS164" s="113">
        <v>4112</v>
      </c>
      <c r="AT164" s="113">
        <v>2708</v>
      </c>
      <c r="AU164">
        <v>0</v>
      </c>
      <c r="AV164">
        <v>0</v>
      </c>
      <c r="AW164" s="113">
        <v>9616</v>
      </c>
      <c r="AX164">
        <v>0</v>
      </c>
      <c r="AY164" s="113">
        <v>9616</v>
      </c>
      <c r="AZ164">
        <v>0</v>
      </c>
      <c r="BA164">
        <v>0</v>
      </c>
      <c r="BB164">
        <v>0</v>
      </c>
      <c r="BC164">
        <v>0</v>
      </c>
      <c r="BD164">
        <v>0</v>
      </c>
      <c r="BE164">
        <v>0</v>
      </c>
      <c r="BF164" s="113">
        <v>-46424</v>
      </c>
      <c r="BG164">
        <v>0</v>
      </c>
      <c r="BH164">
        <v>0</v>
      </c>
      <c r="BI164">
        <v>0</v>
      </c>
      <c r="BJ164">
        <v>0</v>
      </c>
      <c r="BK164">
        <v>262.996</v>
      </c>
      <c r="BL164">
        <v>3945</v>
      </c>
      <c r="BM164">
        <v>0</v>
      </c>
      <c r="BN164">
        <v>0</v>
      </c>
      <c r="BO164" s="113">
        <v>2121833</v>
      </c>
      <c r="BP164">
        <v>385.073</v>
      </c>
      <c r="BQ164">
        <v>5099</v>
      </c>
      <c r="BR164" s="113">
        <v>1830213</v>
      </c>
      <c r="BS164">
        <v>5219</v>
      </c>
      <c r="BT164" s="113">
        <v>179483</v>
      </c>
      <c r="BU164">
        <v>0</v>
      </c>
      <c r="BV164" s="113">
        <v>46424</v>
      </c>
      <c r="BW164">
        <v>4625.0302734</v>
      </c>
      <c r="BX164">
        <v>4887.3251953</v>
      </c>
      <c r="BY164">
        <v>4887.3251953</v>
      </c>
      <c r="BZ164">
        <v>5931.625</v>
      </c>
      <c r="CA164">
        <v>0.0520361328</v>
      </c>
      <c r="CB164">
        <v>0.0413155273</v>
      </c>
      <c r="CC164">
        <v>10.181</v>
      </c>
      <c r="CD164">
        <v>0</v>
      </c>
      <c r="CE164">
        <v>0</v>
      </c>
      <c r="CF164">
        <v>1919212.8585</v>
      </c>
      <c r="CG164">
        <v>10113.420625</v>
      </c>
      <c r="CH164">
        <v>0</v>
      </c>
      <c r="CI164">
        <v>11628.986402</v>
      </c>
      <c r="CJ164">
        <v>199065.335</v>
      </c>
      <c r="CK164">
        <v>0</v>
      </c>
      <c r="CL164">
        <v>0</v>
      </c>
      <c r="CM164">
        <v>10058.849675</v>
      </c>
      <c r="CN164">
        <v>60389.874125</v>
      </c>
      <c r="CO164">
        <v>0</v>
      </c>
      <c r="CP164">
        <v>0</v>
      </c>
      <c r="CQ164">
        <v>0</v>
      </c>
      <c r="CR164" s="113">
        <v>2214581</v>
      </c>
      <c r="CS164">
        <v>0.9731658002</v>
      </c>
      <c r="CT164">
        <v>2151153</v>
      </c>
      <c r="CU164">
        <v>465.111</v>
      </c>
      <c r="CV164" s="113">
        <v>145143</v>
      </c>
      <c r="CW164" s="113">
        <v>61396</v>
      </c>
      <c r="CX164" s="113">
        <v>206539</v>
      </c>
      <c r="CY164">
        <v>2421120.3243</v>
      </c>
      <c r="CZ164">
        <v>5229</v>
      </c>
      <c r="DA164">
        <v>829.278</v>
      </c>
      <c r="DB164">
        <v>5262</v>
      </c>
      <c r="DC164">
        <v>987.721</v>
      </c>
      <c r="DD164">
        <v>5199</v>
      </c>
      <c r="DE164">
        <v>2304.818</v>
      </c>
      <c r="DF164">
        <v>5092</v>
      </c>
      <c r="DG164">
        <v>1334.117</v>
      </c>
      <c r="DH164">
        <v>5111</v>
      </c>
      <c r="DI164">
        <v>591.372</v>
      </c>
      <c r="DJ164">
        <v>5121</v>
      </c>
      <c r="DK164">
        <v>332.793</v>
      </c>
      <c r="DL164">
        <v>5121</v>
      </c>
      <c r="DM164">
        <v>1346.994</v>
      </c>
      <c r="DN164">
        <v>5150</v>
      </c>
      <c r="DO164">
        <v>1417.459</v>
      </c>
      <c r="DP164">
        <v>5106</v>
      </c>
      <c r="DQ164">
        <v>668.851</v>
      </c>
      <c r="DR164">
        <v>0</v>
      </c>
      <c r="DS164">
        <v>4971</v>
      </c>
      <c r="DT164">
        <v>2009696</v>
      </c>
      <c r="DU164">
        <v>5219</v>
      </c>
      <c r="DV164" s="113">
        <v>2371601</v>
      </c>
      <c r="DW164" s="113">
        <v>55813</v>
      </c>
      <c r="DX164" s="113">
        <v>2427414</v>
      </c>
      <c r="DY164">
        <v>0</v>
      </c>
      <c r="DZ164" s="113">
        <v>2427414</v>
      </c>
      <c r="EA164" s="113">
        <v>2590203</v>
      </c>
      <c r="EB164" s="113">
        <v>212833</v>
      </c>
      <c r="EC164">
        <v>0</v>
      </c>
      <c r="ED164" s="113">
        <v>212833</v>
      </c>
      <c r="EE164">
        <v>0</v>
      </c>
      <c r="EF164">
        <v>2427414</v>
      </c>
      <c r="EG164">
        <v>5219</v>
      </c>
      <c r="EH164">
        <v>169117</v>
      </c>
      <c r="EI164" s="113">
        <v>2590237</v>
      </c>
      <c r="EJ164" s="113">
        <v>2646278</v>
      </c>
    </row>
    <row r="165" spans="1:140" ht="12.75">
      <c r="A165">
        <v>183801</v>
      </c>
      <c r="B165" t="s">
        <v>719</v>
      </c>
      <c r="C165" t="s">
        <v>584</v>
      </c>
      <c r="D165">
        <v>4</v>
      </c>
      <c r="E165">
        <v>1</v>
      </c>
      <c r="F165">
        <v>147.328</v>
      </c>
      <c r="G165">
        <v>0</v>
      </c>
      <c r="H165">
        <v>0</v>
      </c>
      <c r="I165">
        <v>0</v>
      </c>
      <c r="J165">
        <v>2.019</v>
      </c>
      <c r="K165">
        <v>0</v>
      </c>
      <c r="L165">
        <v>0</v>
      </c>
      <c r="M165">
        <v>0</v>
      </c>
      <c r="N165">
        <v>0</v>
      </c>
      <c r="O165">
        <v>0</v>
      </c>
      <c r="P165">
        <v>0</v>
      </c>
      <c r="Q165">
        <v>23.011</v>
      </c>
      <c r="R165">
        <v>2.503</v>
      </c>
      <c r="S165">
        <v>7.366</v>
      </c>
      <c r="T165">
        <v>56</v>
      </c>
      <c r="U165">
        <v>0.464</v>
      </c>
      <c r="V165">
        <v>0</v>
      </c>
      <c r="W165">
        <v>0</v>
      </c>
      <c r="X165">
        <v>0</v>
      </c>
      <c r="Y165">
        <v>0</v>
      </c>
      <c r="Z165">
        <v>0</v>
      </c>
      <c r="AA165">
        <v>0</v>
      </c>
      <c r="AB165">
        <v>0</v>
      </c>
      <c r="AC165">
        <v>0</v>
      </c>
      <c r="AD165">
        <v>0</v>
      </c>
      <c r="AE165">
        <v>0</v>
      </c>
      <c r="AF165">
        <v>0</v>
      </c>
      <c r="AG165">
        <v>0</v>
      </c>
      <c r="AH165">
        <v>0</v>
      </c>
      <c r="AI165">
        <v>147.328</v>
      </c>
      <c r="AJ165">
        <v>147.328</v>
      </c>
      <c r="AK165">
        <v>0</v>
      </c>
      <c r="AL165">
        <v>2.019</v>
      </c>
      <c r="AM165">
        <v>122.298</v>
      </c>
      <c r="AN165">
        <v>118.107</v>
      </c>
      <c r="AO165">
        <v>0</v>
      </c>
      <c r="AP165">
        <v>0</v>
      </c>
      <c r="AQ165">
        <v>0</v>
      </c>
      <c r="AR165">
        <v>0</v>
      </c>
      <c r="AS165" s="113">
        <v>32479</v>
      </c>
      <c r="AT165">
        <v>0</v>
      </c>
      <c r="AU165">
        <v>0</v>
      </c>
      <c r="AV165">
        <v>0</v>
      </c>
      <c r="AW165" s="113">
        <v>4336</v>
      </c>
      <c r="AX165">
        <v>0</v>
      </c>
      <c r="AY165" s="113">
        <v>4336</v>
      </c>
      <c r="AZ165">
        <v>0</v>
      </c>
      <c r="BA165">
        <v>0</v>
      </c>
      <c r="BB165">
        <v>0</v>
      </c>
      <c r="BC165">
        <v>0</v>
      </c>
      <c r="BD165">
        <v>0</v>
      </c>
      <c r="BE165">
        <v>0</v>
      </c>
      <c r="BF165" s="113">
        <v>-24505</v>
      </c>
      <c r="BG165">
        <v>0</v>
      </c>
      <c r="BH165">
        <v>0</v>
      </c>
      <c r="BI165">
        <v>0</v>
      </c>
      <c r="BJ165">
        <v>14.921</v>
      </c>
      <c r="BK165">
        <v>130.558</v>
      </c>
      <c r="BL165">
        <v>3945</v>
      </c>
      <c r="BM165" s="113">
        <v>4530</v>
      </c>
      <c r="BN165">
        <v>0</v>
      </c>
      <c r="BO165" s="113">
        <v>1200498</v>
      </c>
      <c r="BP165">
        <v>204.873</v>
      </c>
      <c r="BQ165">
        <v>5409</v>
      </c>
      <c r="BR165" s="113">
        <v>1005994</v>
      </c>
      <c r="BS165">
        <v>5551</v>
      </c>
      <c r="BT165" s="113">
        <v>131279</v>
      </c>
      <c r="BU165">
        <v>0</v>
      </c>
      <c r="BV165" s="113">
        <v>24505</v>
      </c>
      <c r="BW165">
        <v>4625.0302734</v>
      </c>
      <c r="BX165">
        <v>4887.3251953</v>
      </c>
      <c r="BY165">
        <v>4887.3251953</v>
      </c>
      <c r="BZ165">
        <v>5931.625</v>
      </c>
      <c r="CA165">
        <v>0.0520361328</v>
      </c>
      <c r="CB165">
        <v>0.0413155273</v>
      </c>
      <c r="CC165">
        <v>6.057</v>
      </c>
      <c r="CD165">
        <v>0</v>
      </c>
      <c r="CE165">
        <v>0</v>
      </c>
      <c r="CF165">
        <v>725425.87425</v>
      </c>
      <c r="CG165">
        <v>16331.543113</v>
      </c>
      <c r="CH165">
        <v>185011</v>
      </c>
      <c r="CI165">
        <v>5243.366688</v>
      </c>
      <c r="CJ165">
        <v>66434.2</v>
      </c>
      <c r="CK165">
        <v>6632.98034</v>
      </c>
      <c r="CL165">
        <v>0</v>
      </c>
      <c r="CM165">
        <v>0</v>
      </c>
      <c r="CN165">
        <v>35927.852625</v>
      </c>
      <c r="CO165">
        <v>0</v>
      </c>
      <c r="CP165">
        <v>0</v>
      </c>
      <c r="CQ165">
        <v>0</v>
      </c>
      <c r="CR165" s="113">
        <v>1073486</v>
      </c>
      <c r="CS165">
        <v>0.9731658002</v>
      </c>
      <c r="CT165">
        <v>1013072</v>
      </c>
      <c r="CU165">
        <v>219.041</v>
      </c>
      <c r="CV165" s="113">
        <v>68354</v>
      </c>
      <c r="CW165" s="113">
        <v>28914</v>
      </c>
      <c r="CX165" s="113">
        <v>97268</v>
      </c>
      <c r="CY165">
        <v>1170753.817</v>
      </c>
      <c r="CZ165">
        <v>5229</v>
      </c>
      <c r="DA165">
        <v>829.278</v>
      </c>
      <c r="DB165">
        <v>5262</v>
      </c>
      <c r="DC165">
        <v>987.721</v>
      </c>
      <c r="DD165">
        <v>5199</v>
      </c>
      <c r="DE165">
        <v>2304.818</v>
      </c>
      <c r="DF165">
        <v>5092</v>
      </c>
      <c r="DG165">
        <v>1334.117</v>
      </c>
      <c r="DH165">
        <v>5111</v>
      </c>
      <c r="DI165">
        <v>591.372</v>
      </c>
      <c r="DJ165">
        <v>5121</v>
      </c>
      <c r="DK165">
        <v>332.793</v>
      </c>
      <c r="DL165">
        <v>5121</v>
      </c>
      <c r="DM165">
        <v>1346.994</v>
      </c>
      <c r="DN165">
        <v>5150</v>
      </c>
      <c r="DO165">
        <v>1417.459</v>
      </c>
      <c r="DP165">
        <v>5106</v>
      </c>
      <c r="DQ165">
        <v>668.851</v>
      </c>
      <c r="DR165">
        <v>0</v>
      </c>
      <c r="DS165">
        <v>4971</v>
      </c>
      <c r="DT165">
        <v>1137273</v>
      </c>
      <c r="DU165">
        <v>5551</v>
      </c>
      <c r="DV165" s="113">
        <v>1184793</v>
      </c>
      <c r="DW165" s="113">
        <v>26285</v>
      </c>
      <c r="DX165" s="113">
        <v>1211078</v>
      </c>
      <c r="DY165">
        <v>0</v>
      </c>
      <c r="DZ165" s="113">
        <v>1215608</v>
      </c>
      <c r="EA165" s="113">
        <v>1292561</v>
      </c>
      <c r="EB165" s="113">
        <v>142122</v>
      </c>
      <c r="EC165">
        <v>0</v>
      </c>
      <c r="ED165" s="113">
        <v>142122</v>
      </c>
      <c r="EE165">
        <v>0</v>
      </c>
      <c r="EF165">
        <v>1215608</v>
      </c>
      <c r="EG165">
        <v>5550</v>
      </c>
      <c r="EH165">
        <v>117617</v>
      </c>
      <c r="EI165" s="113">
        <v>1288371</v>
      </c>
      <c r="EJ165" s="113">
        <v>1317212</v>
      </c>
    </row>
    <row r="166" spans="1:140" ht="12.75">
      <c r="A166">
        <v>184801</v>
      </c>
      <c r="B166" t="s">
        <v>719</v>
      </c>
      <c r="C166" t="s">
        <v>199</v>
      </c>
      <c r="D166">
        <v>4</v>
      </c>
      <c r="E166">
        <v>1</v>
      </c>
      <c r="F166">
        <v>127.232</v>
      </c>
      <c r="G166">
        <v>0</v>
      </c>
      <c r="H166">
        <v>0</v>
      </c>
      <c r="I166">
        <v>0</v>
      </c>
      <c r="J166">
        <v>0</v>
      </c>
      <c r="K166">
        <v>0</v>
      </c>
      <c r="L166">
        <v>0</v>
      </c>
      <c r="M166">
        <v>0</v>
      </c>
      <c r="N166">
        <v>0</v>
      </c>
      <c r="O166">
        <v>0</v>
      </c>
      <c r="P166">
        <v>0</v>
      </c>
      <c r="Q166">
        <v>8.805</v>
      </c>
      <c r="R166">
        <v>17.181</v>
      </c>
      <c r="S166">
        <v>0</v>
      </c>
      <c r="T166">
        <v>70.7</v>
      </c>
      <c r="U166">
        <v>0.74</v>
      </c>
      <c r="V166">
        <v>0</v>
      </c>
      <c r="W166">
        <v>0</v>
      </c>
      <c r="X166">
        <v>0</v>
      </c>
      <c r="Y166">
        <v>0</v>
      </c>
      <c r="Z166">
        <v>0</v>
      </c>
      <c r="AA166">
        <v>0</v>
      </c>
      <c r="AB166">
        <v>0</v>
      </c>
      <c r="AC166">
        <v>0</v>
      </c>
      <c r="AD166">
        <v>0</v>
      </c>
      <c r="AE166">
        <v>0</v>
      </c>
      <c r="AF166">
        <v>0</v>
      </c>
      <c r="AG166">
        <v>0</v>
      </c>
      <c r="AH166">
        <v>0</v>
      </c>
      <c r="AI166">
        <v>127.232</v>
      </c>
      <c r="AJ166">
        <v>127.232</v>
      </c>
      <c r="AK166">
        <v>0</v>
      </c>
      <c r="AL166">
        <v>0</v>
      </c>
      <c r="AM166">
        <v>118.427</v>
      </c>
      <c r="AN166">
        <v>127.23</v>
      </c>
      <c r="AO166">
        <v>4</v>
      </c>
      <c r="AP166">
        <v>3</v>
      </c>
      <c r="AQ166">
        <v>0</v>
      </c>
      <c r="AR166">
        <v>0</v>
      </c>
      <c r="AS166" s="113">
        <v>34988</v>
      </c>
      <c r="AT166" s="113">
        <v>2750</v>
      </c>
      <c r="AU166">
        <v>0</v>
      </c>
      <c r="AV166">
        <v>0</v>
      </c>
      <c r="AW166" s="113">
        <v>3744</v>
      </c>
      <c r="AX166">
        <v>0</v>
      </c>
      <c r="AY166" s="113">
        <v>3744</v>
      </c>
      <c r="AZ166">
        <v>0</v>
      </c>
      <c r="BA166">
        <v>0</v>
      </c>
      <c r="BB166">
        <v>0</v>
      </c>
      <c r="BC166">
        <v>0</v>
      </c>
      <c r="BD166">
        <v>0</v>
      </c>
      <c r="BE166">
        <v>0</v>
      </c>
      <c r="BF166" s="113">
        <v>-24093</v>
      </c>
      <c r="BG166">
        <v>0</v>
      </c>
      <c r="BH166">
        <v>0</v>
      </c>
      <c r="BI166">
        <v>0</v>
      </c>
      <c r="BJ166">
        <v>1.833</v>
      </c>
      <c r="BK166">
        <v>123.898</v>
      </c>
      <c r="BL166">
        <v>3945</v>
      </c>
      <c r="BM166" s="113">
        <v>4613</v>
      </c>
      <c r="BN166">
        <v>0</v>
      </c>
      <c r="BO166" s="113">
        <v>1158139</v>
      </c>
      <c r="BP166">
        <v>201.582</v>
      </c>
      <c r="BQ166">
        <v>5285</v>
      </c>
      <c r="BR166" s="113">
        <v>992171</v>
      </c>
      <c r="BS166">
        <v>5428</v>
      </c>
      <c r="BT166" s="113">
        <v>101993</v>
      </c>
      <c r="BU166">
        <v>0</v>
      </c>
      <c r="BV166" s="113">
        <v>24093</v>
      </c>
      <c r="BW166">
        <v>4625.0302734</v>
      </c>
      <c r="BX166">
        <v>4887.3251953</v>
      </c>
      <c r="BY166">
        <v>4887.3251953</v>
      </c>
      <c r="BZ166">
        <v>5931.625</v>
      </c>
      <c r="CA166">
        <v>0.0520361328</v>
      </c>
      <c r="CB166">
        <v>0.0413155273</v>
      </c>
      <c r="CC166">
        <v>0</v>
      </c>
      <c r="CD166">
        <v>0</v>
      </c>
      <c r="CE166">
        <v>0</v>
      </c>
      <c r="CF166">
        <v>702464.55388</v>
      </c>
      <c r="CG166">
        <v>112102.37404</v>
      </c>
      <c r="CH166">
        <v>70599</v>
      </c>
      <c r="CI166">
        <v>0</v>
      </c>
      <c r="CJ166">
        <v>83873.1775</v>
      </c>
      <c r="CK166">
        <v>10578.460025</v>
      </c>
      <c r="CL166">
        <v>0</v>
      </c>
      <c r="CM166">
        <v>0</v>
      </c>
      <c r="CN166">
        <v>0</v>
      </c>
      <c r="CO166">
        <v>0</v>
      </c>
      <c r="CP166">
        <v>0</v>
      </c>
      <c r="CQ166">
        <v>0</v>
      </c>
      <c r="CR166" s="113">
        <v>1014606</v>
      </c>
      <c r="CS166">
        <v>0.9731658002</v>
      </c>
      <c r="CT166">
        <v>953330</v>
      </c>
      <c r="CU166">
        <v>206.124</v>
      </c>
      <c r="CV166" s="113">
        <v>64323</v>
      </c>
      <c r="CW166" s="113">
        <v>27209</v>
      </c>
      <c r="CX166" s="113">
        <v>91532</v>
      </c>
      <c r="CY166">
        <v>1106137.5654</v>
      </c>
      <c r="CZ166">
        <v>5229</v>
      </c>
      <c r="DA166">
        <v>829.278</v>
      </c>
      <c r="DB166">
        <v>5262</v>
      </c>
      <c r="DC166">
        <v>987.721</v>
      </c>
      <c r="DD166">
        <v>5199</v>
      </c>
      <c r="DE166">
        <v>2304.818</v>
      </c>
      <c r="DF166">
        <v>5092</v>
      </c>
      <c r="DG166">
        <v>1334.117</v>
      </c>
      <c r="DH166">
        <v>5111</v>
      </c>
      <c r="DI166">
        <v>591.372</v>
      </c>
      <c r="DJ166">
        <v>5121</v>
      </c>
      <c r="DK166">
        <v>332.793</v>
      </c>
      <c r="DL166">
        <v>5121</v>
      </c>
      <c r="DM166">
        <v>1346.994</v>
      </c>
      <c r="DN166">
        <v>5150</v>
      </c>
      <c r="DO166">
        <v>1417.459</v>
      </c>
      <c r="DP166">
        <v>5106</v>
      </c>
      <c r="DQ166">
        <v>668.851</v>
      </c>
      <c r="DR166">
        <v>0</v>
      </c>
      <c r="DS166">
        <v>4971</v>
      </c>
      <c r="DT166">
        <v>1094164</v>
      </c>
      <c r="DU166">
        <v>5428</v>
      </c>
      <c r="DV166" s="113">
        <v>1089365</v>
      </c>
      <c r="DW166" s="113">
        <v>24735</v>
      </c>
      <c r="DX166" s="113">
        <v>1114100</v>
      </c>
      <c r="DY166">
        <v>0</v>
      </c>
      <c r="DZ166" s="113">
        <v>1118713</v>
      </c>
      <c r="EA166" s="113">
        <v>1190984</v>
      </c>
      <c r="EB166" s="113">
        <v>104107</v>
      </c>
      <c r="EC166">
        <v>0</v>
      </c>
      <c r="ED166" s="113">
        <v>104107</v>
      </c>
      <c r="EE166">
        <v>0</v>
      </c>
      <c r="EF166">
        <v>1118713</v>
      </c>
      <c r="EG166">
        <v>5427</v>
      </c>
      <c r="EH166">
        <v>82764</v>
      </c>
      <c r="EI166" s="113">
        <v>1188902</v>
      </c>
      <c r="EJ166" s="113">
        <v>1216739</v>
      </c>
    </row>
    <row r="167" spans="1:140" ht="12.75">
      <c r="A167">
        <v>188801</v>
      </c>
      <c r="B167" t="s">
        <v>719</v>
      </c>
      <c r="C167" t="s">
        <v>57</v>
      </c>
      <c r="D167">
        <v>4</v>
      </c>
      <c r="E167">
        <v>1</v>
      </c>
      <c r="F167">
        <v>183.434</v>
      </c>
      <c r="G167">
        <v>0</v>
      </c>
      <c r="H167">
        <v>0</v>
      </c>
      <c r="I167">
        <v>0</v>
      </c>
      <c r="J167">
        <v>0</v>
      </c>
      <c r="K167">
        <v>0</v>
      </c>
      <c r="L167">
        <v>0</v>
      </c>
      <c r="M167">
        <v>0</v>
      </c>
      <c r="N167">
        <v>0</v>
      </c>
      <c r="O167">
        <v>0</v>
      </c>
      <c r="P167">
        <v>0</v>
      </c>
      <c r="Q167">
        <v>16.892</v>
      </c>
      <c r="R167">
        <v>27.243</v>
      </c>
      <c r="S167">
        <v>0</v>
      </c>
      <c r="T167">
        <v>136.3</v>
      </c>
      <c r="U167">
        <v>0.695</v>
      </c>
      <c r="V167">
        <v>0</v>
      </c>
      <c r="W167">
        <v>0</v>
      </c>
      <c r="X167">
        <v>0</v>
      </c>
      <c r="Y167">
        <v>0</v>
      </c>
      <c r="Z167">
        <v>0</v>
      </c>
      <c r="AA167">
        <v>0</v>
      </c>
      <c r="AB167">
        <v>0</v>
      </c>
      <c r="AC167">
        <v>0</v>
      </c>
      <c r="AD167">
        <v>0</v>
      </c>
      <c r="AE167">
        <v>0</v>
      </c>
      <c r="AF167">
        <v>0</v>
      </c>
      <c r="AG167">
        <v>0</v>
      </c>
      <c r="AH167">
        <v>0</v>
      </c>
      <c r="AI167">
        <v>183.434</v>
      </c>
      <c r="AJ167">
        <v>183.434</v>
      </c>
      <c r="AK167">
        <v>0</v>
      </c>
      <c r="AL167">
        <v>0</v>
      </c>
      <c r="AM167">
        <v>166.542</v>
      </c>
      <c r="AN167">
        <v>183.431</v>
      </c>
      <c r="AO167">
        <v>4</v>
      </c>
      <c r="AP167">
        <v>3</v>
      </c>
      <c r="AQ167">
        <v>10</v>
      </c>
      <c r="AR167">
        <v>0</v>
      </c>
      <c r="AS167" s="113">
        <v>50444</v>
      </c>
      <c r="AT167">
        <v>0</v>
      </c>
      <c r="AU167">
        <v>0</v>
      </c>
      <c r="AV167">
        <v>0</v>
      </c>
      <c r="AW167" s="113">
        <v>5398</v>
      </c>
      <c r="AX167">
        <v>0</v>
      </c>
      <c r="AY167" s="113">
        <v>5398</v>
      </c>
      <c r="AZ167">
        <v>0</v>
      </c>
      <c r="BA167">
        <v>0</v>
      </c>
      <c r="BB167">
        <v>0</v>
      </c>
      <c r="BC167">
        <v>0</v>
      </c>
      <c r="BD167">
        <v>0</v>
      </c>
      <c r="BE167">
        <v>0</v>
      </c>
      <c r="BF167" s="113">
        <v>-36984</v>
      </c>
      <c r="BG167">
        <v>0</v>
      </c>
      <c r="BH167">
        <v>0</v>
      </c>
      <c r="BI167">
        <v>0</v>
      </c>
      <c r="BJ167">
        <v>0.896</v>
      </c>
      <c r="BK167">
        <v>176.11</v>
      </c>
      <c r="BL167">
        <v>3945</v>
      </c>
      <c r="BM167" s="113">
        <v>6308</v>
      </c>
      <c r="BN167">
        <v>0</v>
      </c>
      <c r="BO167" s="113">
        <v>1714945</v>
      </c>
      <c r="BP167">
        <v>309.826</v>
      </c>
      <c r="BQ167">
        <v>5084</v>
      </c>
      <c r="BR167" s="113">
        <v>1520701</v>
      </c>
      <c r="BS167">
        <v>5224</v>
      </c>
      <c r="BT167" s="113">
        <v>97942</v>
      </c>
      <c r="BU167">
        <v>0</v>
      </c>
      <c r="BV167" s="113">
        <v>36984</v>
      </c>
      <c r="BW167">
        <v>4625.0302734</v>
      </c>
      <c r="BX167">
        <v>4887.3251953</v>
      </c>
      <c r="BY167">
        <v>4887.3251953</v>
      </c>
      <c r="BZ167">
        <v>5931.625</v>
      </c>
      <c r="CA167">
        <v>0.0520361328</v>
      </c>
      <c r="CB167">
        <v>0.0413155273</v>
      </c>
      <c r="CC167">
        <v>0</v>
      </c>
      <c r="CD167">
        <v>0</v>
      </c>
      <c r="CE167">
        <v>0</v>
      </c>
      <c r="CF167">
        <v>987864.69075</v>
      </c>
      <c r="CG167">
        <v>177754.78586</v>
      </c>
      <c r="CH167">
        <v>135311</v>
      </c>
      <c r="CI167">
        <v>0</v>
      </c>
      <c r="CJ167">
        <v>161696.0975</v>
      </c>
      <c r="CK167">
        <v>9935.1752938</v>
      </c>
      <c r="CL167">
        <v>0</v>
      </c>
      <c r="CM167">
        <v>0</v>
      </c>
      <c r="CN167">
        <v>0</v>
      </c>
      <c r="CO167">
        <v>0</v>
      </c>
      <c r="CP167">
        <v>0</v>
      </c>
      <c r="CQ167">
        <v>0</v>
      </c>
      <c r="CR167" s="113">
        <v>1523006</v>
      </c>
      <c r="CS167">
        <v>0.9731658002</v>
      </c>
      <c r="CT167">
        <v>1433047</v>
      </c>
      <c r="CU167">
        <v>309.846</v>
      </c>
      <c r="CV167" s="113">
        <v>96691</v>
      </c>
      <c r="CW167" s="113">
        <v>40901</v>
      </c>
      <c r="CX167" s="113">
        <v>137592</v>
      </c>
      <c r="CY167">
        <v>1660597.7494</v>
      </c>
      <c r="CZ167">
        <v>5229</v>
      </c>
      <c r="DA167">
        <v>829.278</v>
      </c>
      <c r="DB167">
        <v>5262</v>
      </c>
      <c r="DC167">
        <v>987.721</v>
      </c>
      <c r="DD167">
        <v>5199</v>
      </c>
      <c r="DE167">
        <v>2304.818</v>
      </c>
      <c r="DF167">
        <v>5092</v>
      </c>
      <c r="DG167">
        <v>1334.117</v>
      </c>
      <c r="DH167">
        <v>5111</v>
      </c>
      <c r="DI167">
        <v>591.372</v>
      </c>
      <c r="DJ167">
        <v>5121</v>
      </c>
      <c r="DK167">
        <v>332.793</v>
      </c>
      <c r="DL167">
        <v>5121</v>
      </c>
      <c r="DM167">
        <v>1346.994</v>
      </c>
      <c r="DN167">
        <v>5150</v>
      </c>
      <c r="DO167">
        <v>1417.459</v>
      </c>
      <c r="DP167">
        <v>5106</v>
      </c>
      <c r="DQ167">
        <v>668.851</v>
      </c>
      <c r="DR167">
        <v>0</v>
      </c>
      <c r="DS167">
        <v>4971</v>
      </c>
      <c r="DT167">
        <v>1618643</v>
      </c>
      <c r="DU167">
        <v>5224</v>
      </c>
      <c r="DV167" s="113">
        <v>1575257</v>
      </c>
      <c r="DW167" s="113">
        <v>37182</v>
      </c>
      <c r="DX167" s="113">
        <v>1612439</v>
      </c>
      <c r="DY167">
        <v>0</v>
      </c>
      <c r="DZ167" s="113">
        <v>1618747</v>
      </c>
      <c r="EA167" s="113">
        <v>1727082</v>
      </c>
      <c r="EB167" s="113">
        <v>95741</v>
      </c>
      <c r="EC167">
        <v>0</v>
      </c>
      <c r="ED167" s="113">
        <v>95741</v>
      </c>
      <c r="EE167">
        <v>0</v>
      </c>
      <c r="EF167">
        <v>1618747</v>
      </c>
      <c r="EG167">
        <v>5224</v>
      </c>
      <c r="EH167">
        <v>58757</v>
      </c>
      <c r="EI167" s="113">
        <v>1719355</v>
      </c>
      <c r="EJ167" s="113">
        <v>1761737</v>
      </c>
    </row>
    <row r="168" spans="1:140" ht="12.75">
      <c r="A168">
        <v>193801</v>
      </c>
      <c r="B168" t="s">
        <v>719</v>
      </c>
      <c r="C168" t="s">
        <v>586</v>
      </c>
      <c r="D168">
        <v>4</v>
      </c>
      <c r="E168">
        <v>1</v>
      </c>
      <c r="F168">
        <v>149.551</v>
      </c>
      <c r="G168">
        <v>0</v>
      </c>
      <c r="H168">
        <v>0</v>
      </c>
      <c r="I168">
        <v>0.286</v>
      </c>
      <c r="J168">
        <v>6.038</v>
      </c>
      <c r="K168">
        <v>0</v>
      </c>
      <c r="L168">
        <v>0</v>
      </c>
      <c r="M168">
        <v>0</v>
      </c>
      <c r="N168">
        <v>0</v>
      </c>
      <c r="O168">
        <v>0</v>
      </c>
      <c r="P168">
        <v>75.663</v>
      </c>
      <c r="Q168">
        <v>0</v>
      </c>
      <c r="R168">
        <v>2.472</v>
      </c>
      <c r="S168">
        <v>0</v>
      </c>
      <c r="T168">
        <v>140.7</v>
      </c>
      <c r="U168">
        <v>0</v>
      </c>
      <c r="V168">
        <v>0</v>
      </c>
      <c r="W168">
        <v>0</v>
      </c>
      <c r="X168">
        <v>0</v>
      </c>
      <c r="Y168">
        <v>0</v>
      </c>
      <c r="Z168">
        <v>0</v>
      </c>
      <c r="AA168">
        <v>0</v>
      </c>
      <c r="AB168">
        <v>0</v>
      </c>
      <c r="AC168">
        <v>0</v>
      </c>
      <c r="AD168">
        <v>0</v>
      </c>
      <c r="AE168">
        <v>0</v>
      </c>
      <c r="AF168">
        <v>2.532</v>
      </c>
      <c r="AG168">
        <v>2.532</v>
      </c>
      <c r="AH168">
        <v>0</v>
      </c>
      <c r="AI168">
        <v>149.551</v>
      </c>
      <c r="AJ168">
        <v>149.551</v>
      </c>
      <c r="AK168">
        <v>2.532</v>
      </c>
      <c r="AL168">
        <v>81.987</v>
      </c>
      <c r="AM168">
        <v>67.564</v>
      </c>
      <c r="AN168">
        <v>57.796</v>
      </c>
      <c r="AO168">
        <v>0</v>
      </c>
      <c r="AP168">
        <v>0</v>
      </c>
      <c r="AQ168">
        <v>0</v>
      </c>
      <c r="AR168">
        <v>0</v>
      </c>
      <c r="AS168" s="113">
        <v>15894</v>
      </c>
      <c r="AT168">
        <v>0</v>
      </c>
      <c r="AU168">
        <v>0</v>
      </c>
      <c r="AV168">
        <v>0</v>
      </c>
      <c r="AW168" s="113">
        <v>4401</v>
      </c>
      <c r="AX168">
        <v>0</v>
      </c>
      <c r="AY168" s="113">
        <v>4401</v>
      </c>
      <c r="AZ168">
        <v>0</v>
      </c>
      <c r="BA168" s="113">
        <v>11476</v>
      </c>
      <c r="BB168">
        <v>0</v>
      </c>
      <c r="BC168">
        <v>0</v>
      </c>
      <c r="BD168">
        <v>0</v>
      </c>
      <c r="BE168" s="113">
        <v>11476</v>
      </c>
      <c r="BF168" s="113">
        <v>-60237</v>
      </c>
      <c r="BG168">
        <v>0</v>
      </c>
      <c r="BH168">
        <v>0</v>
      </c>
      <c r="BI168">
        <v>0</v>
      </c>
      <c r="BJ168">
        <v>0</v>
      </c>
      <c r="BK168">
        <v>129.196</v>
      </c>
      <c r="BL168">
        <v>3945</v>
      </c>
      <c r="BM168" s="113">
        <v>12523</v>
      </c>
      <c r="BN168" s="113">
        <v>4162</v>
      </c>
      <c r="BO168" s="113">
        <v>2791075</v>
      </c>
      <c r="BP168">
        <v>502.29</v>
      </c>
      <c r="BQ168">
        <v>5089</v>
      </c>
      <c r="BR168" s="113">
        <v>2406485</v>
      </c>
      <c r="BS168">
        <v>5234</v>
      </c>
      <c r="BT168" s="113">
        <v>222467</v>
      </c>
      <c r="BU168">
        <v>0</v>
      </c>
      <c r="BV168" s="113">
        <v>60237</v>
      </c>
      <c r="BW168">
        <v>4625.0302734</v>
      </c>
      <c r="BX168">
        <v>4887.3251953</v>
      </c>
      <c r="BY168">
        <v>4887.3251953</v>
      </c>
      <c r="BZ168">
        <v>5931.625</v>
      </c>
      <c r="CA168">
        <v>0.0520361328</v>
      </c>
      <c r="CB168">
        <v>0.0413155273</v>
      </c>
      <c r="CC168">
        <v>322.196</v>
      </c>
      <c r="CD168">
        <v>0</v>
      </c>
      <c r="CE168">
        <v>0</v>
      </c>
      <c r="CF168">
        <v>400764.3115</v>
      </c>
      <c r="CG168">
        <v>16129.2747</v>
      </c>
      <c r="CH168">
        <v>0</v>
      </c>
      <c r="CI168">
        <v>0</v>
      </c>
      <c r="CJ168">
        <v>166915.9275</v>
      </c>
      <c r="CK168">
        <v>0</v>
      </c>
      <c r="CL168">
        <v>0</v>
      </c>
      <c r="CM168">
        <v>1501.88745</v>
      </c>
      <c r="CN168">
        <v>1911145.8485</v>
      </c>
      <c r="CO168">
        <v>0</v>
      </c>
      <c r="CP168">
        <v>1795218.1695</v>
      </c>
      <c r="CQ168">
        <v>0</v>
      </c>
      <c r="CR168" s="113">
        <v>2523827</v>
      </c>
      <c r="CS168">
        <v>0.9731658002</v>
      </c>
      <c r="CT168">
        <v>2429467</v>
      </c>
      <c r="CU168">
        <v>525.287</v>
      </c>
      <c r="CV168" s="113">
        <v>163921</v>
      </c>
      <c r="CW168" s="113">
        <v>69340</v>
      </c>
      <c r="CX168" s="113">
        <v>233261</v>
      </c>
      <c r="CY168">
        <v>2757088.2497</v>
      </c>
      <c r="CZ168">
        <v>5229</v>
      </c>
      <c r="DA168">
        <v>829.278</v>
      </c>
      <c r="DB168">
        <v>5262</v>
      </c>
      <c r="DC168">
        <v>987.721</v>
      </c>
      <c r="DD168">
        <v>5199</v>
      </c>
      <c r="DE168">
        <v>2304.818</v>
      </c>
      <c r="DF168">
        <v>5092</v>
      </c>
      <c r="DG168">
        <v>1334.117</v>
      </c>
      <c r="DH168">
        <v>5111</v>
      </c>
      <c r="DI168">
        <v>591.372</v>
      </c>
      <c r="DJ168">
        <v>5121</v>
      </c>
      <c r="DK168">
        <v>332.793</v>
      </c>
      <c r="DL168">
        <v>5121</v>
      </c>
      <c r="DM168">
        <v>1346.994</v>
      </c>
      <c r="DN168">
        <v>5150</v>
      </c>
      <c r="DO168">
        <v>1417.459</v>
      </c>
      <c r="DP168">
        <v>5106</v>
      </c>
      <c r="DQ168">
        <v>668.851</v>
      </c>
      <c r="DR168">
        <v>0</v>
      </c>
      <c r="DS168">
        <v>4971</v>
      </c>
      <c r="DT168">
        <v>2628952</v>
      </c>
      <c r="DU168">
        <v>5234</v>
      </c>
      <c r="DV168" s="113">
        <v>2673186</v>
      </c>
      <c r="DW168" s="113">
        <v>63034</v>
      </c>
      <c r="DX168" s="113">
        <v>2736220</v>
      </c>
      <c r="DY168" s="113">
        <v>7314</v>
      </c>
      <c r="DZ168" s="113">
        <v>2756057</v>
      </c>
      <c r="EA168" s="113">
        <v>2933203</v>
      </c>
      <c r="EB168" s="113">
        <v>232230</v>
      </c>
      <c r="EC168">
        <v>0</v>
      </c>
      <c r="ED168" s="113">
        <v>232230</v>
      </c>
      <c r="EE168">
        <v>0</v>
      </c>
      <c r="EF168">
        <v>2756057</v>
      </c>
      <c r="EG168">
        <v>5247</v>
      </c>
      <c r="EH168">
        <v>171993</v>
      </c>
      <c r="EI168" s="113">
        <v>2929081</v>
      </c>
      <c r="EJ168" s="113">
        <v>2993720</v>
      </c>
    </row>
    <row r="169" spans="1:140" ht="12.75">
      <c r="A169">
        <v>212801</v>
      </c>
      <c r="B169" t="s">
        <v>719</v>
      </c>
      <c r="C169" t="s">
        <v>587</v>
      </c>
      <c r="D169">
        <v>4</v>
      </c>
      <c r="E169">
        <v>1</v>
      </c>
      <c r="F169">
        <v>368.182</v>
      </c>
      <c r="G169">
        <v>0</v>
      </c>
      <c r="H169">
        <v>0</v>
      </c>
      <c r="I169">
        <v>1.08</v>
      </c>
      <c r="J169">
        <v>9.032</v>
      </c>
      <c r="K169">
        <v>0.469</v>
      </c>
      <c r="L169">
        <v>0</v>
      </c>
      <c r="M169">
        <v>0</v>
      </c>
      <c r="N169">
        <v>0</v>
      </c>
      <c r="O169">
        <v>0</v>
      </c>
      <c r="P169">
        <v>0</v>
      </c>
      <c r="Q169">
        <v>0</v>
      </c>
      <c r="R169">
        <v>7.577</v>
      </c>
      <c r="S169">
        <v>0</v>
      </c>
      <c r="T169">
        <v>138.7</v>
      </c>
      <c r="U169">
        <v>0</v>
      </c>
      <c r="V169">
        <v>0</v>
      </c>
      <c r="W169">
        <v>0</v>
      </c>
      <c r="X169">
        <v>0</v>
      </c>
      <c r="Y169">
        <v>0</v>
      </c>
      <c r="Z169">
        <v>0</v>
      </c>
      <c r="AA169">
        <v>0</v>
      </c>
      <c r="AB169">
        <v>0</v>
      </c>
      <c r="AC169">
        <v>0</v>
      </c>
      <c r="AD169">
        <v>0</v>
      </c>
      <c r="AE169">
        <v>0</v>
      </c>
      <c r="AF169">
        <v>0</v>
      </c>
      <c r="AG169">
        <v>0</v>
      </c>
      <c r="AH169">
        <v>0</v>
      </c>
      <c r="AI169">
        <v>368.182</v>
      </c>
      <c r="AJ169">
        <v>368.182</v>
      </c>
      <c r="AK169">
        <v>0</v>
      </c>
      <c r="AL169">
        <v>10.581</v>
      </c>
      <c r="AM169">
        <v>357.601</v>
      </c>
      <c r="AN169">
        <v>0</v>
      </c>
      <c r="AO169">
        <v>8</v>
      </c>
      <c r="AP169">
        <v>2</v>
      </c>
      <c r="AQ169">
        <v>0</v>
      </c>
      <c r="AR169">
        <v>0</v>
      </c>
      <c r="AS169">
        <v>0</v>
      </c>
      <c r="AT169" s="113">
        <v>4500</v>
      </c>
      <c r="AU169">
        <v>0</v>
      </c>
      <c r="AV169">
        <v>0</v>
      </c>
      <c r="AW169" s="113">
        <v>10836</v>
      </c>
      <c r="AX169">
        <v>0</v>
      </c>
      <c r="AY169" s="113">
        <v>10836</v>
      </c>
      <c r="AZ169">
        <v>0</v>
      </c>
      <c r="BA169">
        <v>0</v>
      </c>
      <c r="BB169">
        <v>0</v>
      </c>
      <c r="BC169">
        <v>0</v>
      </c>
      <c r="BD169">
        <v>0</v>
      </c>
      <c r="BE169">
        <v>0</v>
      </c>
      <c r="BF169" s="113">
        <v>-42878</v>
      </c>
      <c r="BG169">
        <v>0</v>
      </c>
      <c r="BH169">
        <v>0</v>
      </c>
      <c r="BI169">
        <v>0</v>
      </c>
      <c r="BJ169">
        <v>0</v>
      </c>
      <c r="BK169">
        <v>229.266</v>
      </c>
      <c r="BL169">
        <v>3945</v>
      </c>
      <c r="BM169" s="113">
        <v>7142</v>
      </c>
      <c r="BN169">
        <v>0</v>
      </c>
      <c r="BO169" s="113">
        <v>1974738</v>
      </c>
      <c r="BP169">
        <v>358.48</v>
      </c>
      <c r="BQ169">
        <v>5041</v>
      </c>
      <c r="BR169" s="113">
        <v>1703821</v>
      </c>
      <c r="BS169">
        <v>5181</v>
      </c>
      <c r="BT169" s="113">
        <v>153436</v>
      </c>
      <c r="BU169">
        <v>0</v>
      </c>
      <c r="BV169" s="113">
        <v>42878</v>
      </c>
      <c r="BW169">
        <v>4625.0302734</v>
      </c>
      <c r="BX169">
        <v>4887.3251953</v>
      </c>
      <c r="BY169">
        <v>4887.3251953</v>
      </c>
      <c r="BZ169">
        <v>5931.625</v>
      </c>
      <c r="CA169">
        <v>0.0520361328</v>
      </c>
      <c r="CB169">
        <v>0.0413155273</v>
      </c>
      <c r="CC169">
        <v>33.903</v>
      </c>
      <c r="CD169">
        <v>0</v>
      </c>
      <c r="CE169">
        <v>0</v>
      </c>
      <c r="CF169">
        <v>2121155.0316</v>
      </c>
      <c r="CG169">
        <v>49438.314888</v>
      </c>
      <c r="CH169">
        <v>0</v>
      </c>
      <c r="CI169">
        <v>0</v>
      </c>
      <c r="CJ169">
        <v>164543.2775</v>
      </c>
      <c r="CK169">
        <v>0</v>
      </c>
      <c r="CL169">
        <v>0</v>
      </c>
      <c r="CM169">
        <v>0</v>
      </c>
      <c r="CN169">
        <v>201099.88238</v>
      </c>
      <c r="CO169">
        <v>0</v>
      </c>
      <c r="CP169">
        <v>0</v>
      </c>
      <c r="CQ169">
        <v>0</v>
      </c>
      <c r="CR169" s="113">
        <v>2536237</v>
      </c>
      <c r="CS169">
        <v>0.9731658002</v>
      </c>
      <c r="CT169">
        <v>2468179</v>
      </c>
      <c r="CU169">
        <v>533.657</v>
      </c>
      <c r="CV169" s="113">
        <v>166533</v>
      </c>
      <c r="CW169" s="113">
        <v>70444</v>
      </c>
      <c r="CX169" s="113">
        <v>236977</v>
      </c>
      <c r="CY169">
        <v>2773213.5064</v>
      </c>
      <c r="CZ169">
        <v>5229</v>
      </c>
      <c r="DA169">
        <v>829.278</v>
      </c>
      <c r="DB169">
        <v>5262</v>
      </c>
      <c r="DC169">
        <v>987.721</v>
      </c>
      <c r="DD169">
        <v>5199</v>
      </c>
      <c r="DE169">
        <v>2304.818</v>
      </c>
      <c r="DF169">
        <v>5092</v>
      </c>
      <c r="DG169">
        <v>1334.117</v>
      </c>
      <c r="DH169">
        <v>5111</v>
      </c>
      <c r="DI169">
        <v>591.372</v>
      </c>
      <c r="DJ169">
        <v>5121</v>
      </c>
      <c r="DK169">
        <v>332.793</v>
      </c>
      <c r="DL169">
        <v>5121</v>
      </c>
      <c r="DM169">
        <v>1346.994</v>
      </c>
      <c r="DN169">
        <v>5150</v>
      </c>
      <c r="DO169">
        <v>1417.459</v>
      </c>
      <c r="DP169">
        <v>5106</v>
      </c>
      <c r="DQ169">
        <v>668.851</v>
      </c>
      <c r="DR169">
        <v>0</v>
      </c>
      <c r="DS169">
        <v>4971</v>
      </c>
      <c r="DT169">
        <v>1857257</v>
      </c>
      <c r="DU169">
        <v>5181</v>
      </c>
      <c r="DV169" s="113">
        <v>2690165</v>
      </c>
      <c r="DW169" s="113">
        <v>64039</v>
      </c>
      <c r="DX169" s="113">
        <v>2754204</v>
      </c>
      <c r="DY169">
        <v>0</v>
      </c>
      <c r="DZ169" s="113">
        <v>2761346</v>
      </c>
      <c r="EA169" s="113">
        <v>2951657</v>
      </c>
      <c r="EB169" s="113">
        <v>225109</v>
      </c>
      <c r="EC169">
        <v>0</v>
      </c>
      <c r="ED169" s="113">
        <v>225109</v>
      </c>
      <c r="EE169">
        <v>0</v>
      </c>
      <c r="EF169">
        <v>2761346</v>
      </c>
      <c r="EG169">
        <v>5174</v>
      </c>
      <c r="EH169">
        <v>186731</v>
      </c>
      <c r="EI169" s="113">
        <v>2959945</v>
      </c>
      <c r="EJ169" s="113">
        <v>3013658</v>
      </c>
    </row>
    <row r="170" spans="1:140" ht="12.75">
      <c r="A170">
        <v>212803</v>
      </c>
      <c r="B170" t="s">
        <v>719</v>
      </c>
      <c r="C170" t="s">
        <v>588</v>
      </c>
      <c r="D170">
        <v>4</v>
      </c>
      <c r="E170">
        <v>1</v>
      </c>
      <c r="F170">
        <v>122.31</v>
      </c>
      <c r="G170">
        <v>0</v>
      </c>
      <c r="H170">
        <v>0</v>
      </c>
      <c r="I170">
        <v>0.264</v>
      </c>
      <c r="J170">
        <v>0</v>
      </c>
      <c r="K170">
        <v>0</v>
      </c>
      <c r="L170">
        <v>0</v>
      </c>
      <c r="M170">
        <v>0</v>
      </c>
      <c r="N170">
        <v>0</v>
      </c>
      <c r="O170">
        <v>0</v>
      </c>
      <c r="P170">
        <v>58.154</v>
      </c>
      <c r="Q170">
        <v>10.276</v>
      </c>
      <c r="R170">
        <v>1.879</v>
      </c>
      <c r="S170">
        <v>0</v>
      </c>
      <c r="T170">
        <v>181.5</v>
      </c>
      <c r="U170">
        <v>0</v>
      </c>
      <c r="V170">
        <v>0</v>
      </c>
      <c r="W170">
        <v>0</v>
      </c>
      <c r="X170">
        <v>0</v>
      </c>
      <c r="Y170">
        <v>0</v>
      </c>
      <c r="Z170">
        <v>0</v>
      </c>
      <c r="AA170">
        <v>0</v>
      </c>
      <c r="AB170">
        <v>0</v>
      </c>
      <c r="AC170">
        <v>0</v>
      </c>
      <c r="AD170">
        <v>0</v>
      </c>
      <c r="AE170">
        <v>0</v>
      </c>
      <c r="AF170">
        <v>0</v>
      </c>
      <c r="AG170">
        <v>0</v>
      </c>
      <c r="AH170">
        <v>0</v>
      </c>
      <c r="AI170">
        <v>122.31</v>
      </c>
      <c r="AJ170">
        <v>122.31</v>
      </c>
      <c r="AK170">
        <v>0</v>
      </c>
      <c r="AL170">
        <v>58.418</v>
      </c>
      <c r="AM170">
        <v>53.616</v>
      </c>
      <c r="AN170">
        <v>71.742</v>
      </c>
      <c r="AO170">
        <v>32</v>
      </c>
      <c r="AP170">
        <v>0</v>
      </c>
      <c r="AQ170">
        <v>22</v>
      </c>
      <c r="AR170">
        <v>0</v>
      </c>
      <c r="AS170" s="113">
        <v>19729</v>
      </c>
      <c r="AT170">
        <v>0</v>
      </c>
      <c r="AU170">
        <v>0</v>
      </c>
      <c r="AV170">
        <v>0</v>
      </c>
      <c r="AW170" s="113">
        <v>3600</v>
      </c>
      <c r="AX170">
        <v>0</v>
      </c>
      <c r="AY170" s="113">
        <v>3600</v>
      </c>
      <c r="AZ170">
        <v>0</v>
      </c>
      <c r="BA170">
        <v>0</v>
      </c>
      <c r="BB170">
        <v>0</v>
      </c>
      <c r="BC170">
        <v>0</v>
      </c>
      <c r="BD170">
        <v>0</v>
      </c>
      <c r="BE170">
        <v>0</v>
      </c>
      <c r="BF170" s="113">
        <v>-64855</v>
      </c>
      <c r="BG170">
        <v>0</v>
      </c>
      <c r="BH170">
        <v>0</v>
      </c>
      <c r="BI170">
        <v>0</v>
      </c>
      <c r="BJ170">
        <v>1.035</v>
      </c>
      <c r="BK170">
        <v>138.796</v>
      </c>
      <c r="BL170">
        <v>3945</v>
      </c>
      <c r="BM170" s="113">
        <v>9838</v>
      </c>
      <c r="BN170">
        <v>0</v>
      </c>
      <c r="BO170" s="113">
        <v>2738183</v>
      </c>
      <c r="BP170">
        <v>500.787</v>
      </c>
      <c r="BQ170">
        <v>5018</v>
      </c>
      <c r="BR170" s="113">
        <v>2403339</v>
      </c>
      <c r="BS170">
        <v>5158</v>
      </c>
      <c r="BT170" s="113">
        <v>179543</v>
      </c>
      <c r="BU170">
        <v>0</v>
      </c>
      <c r="BV170" s="113">
        <v>64855</v>
      </c>
      <c r="BW170">
        <v>4625.0302734</v>
      </c>
      <c r="BX170">
        <v>4887.3251953</v>
      </c>
      <c r="BY170">
        <v>4887.3251953</v>
      </c>
      <c r="BZ170">
        <v>5931.625</v>
      </c>
      <c r="CA170">
        <v>0.0520361328</v>
      </c>
      <c r="CB170">
        <v>0.0413155273</v>
      </c>
      <c r="CC170">
        <v>233.936</v>
      </c>
      <c r="CD170">
        <v>0</v>
      </c>
      <c r="CE170">
        <v>0</v>
      </c>
      <c r="CF170">
        <v>318030.006</v>
      </c>
      <c r="CG170">
        <v>12260.075713</v>
      </c>
      <c r="CH170">
        <v>82339</v>
      </c>
      <c r="CI170">
        <v>0</v>
      </c>
      <c r="CJ170">
        <v>215317.9875</v>
      </c>
      <c r="CK170">
        <v>0</v>
      </c>
      <c r="CL170">
        <v>0</v>
      </c>
      <c r="CM170">
        <v>0</v>
      </c>
      <c r="CN170">
        <v>1387620.626</v>
      </c>
      <c r="CO170">
        <v>0</v>
      </c>
      <c r="CP170">
        <v>1379790.881</v>
      </c>
      <c r="CQ170">
        <v>0</v>
      </c>
      <c r="CR170" s="113">
        <v>2035297</v>
      </c>
      <c r="CS170">
        <v>0.9731658002</v>
      </c>
      <c r="CT170">
        <v>1961482</v>
      </c>
      <c r="CU170">
        <v>424.101</v>
      </c>
      <c r="CV170" s="113">
        <v>132345</v>
      </c>
      <c r="CW170" s="113">
        <v>55983</v>
      </c>
      <c r="CX170" s="113">
        <v>188328</v>
      </c>
      <c r="CY170">
        <v>2223624.6952</v>
      </c>
      <c r="CZ170">
        <v>5229</v>
      </c>
      <c r="DA170">
        <v>829.278</v>
      </c>
      <c r="DB170">
        <v>5262</v>
      </c>
      <c r="DC170">
        <v>987.721</v>
      </c>
      <c r="DD170">
        <v>5199</v>
      </c>
      <c r="DE170">
        <v>2304.818</v>
      </c>
      <c r="DF170">
        <v>5092</v>
      </c>
      <c r="DG170">
        <v>1334.117</v>
      </c>
      <c r="DH170">
        <v>5111</v>
      </c>
      <c r="DI170">
        <v>591.372</v>
      </c>
      <c r="DJ170">
        <v>5121</v>
      </c>
      <c r="DK170">
        <v>332.793</v>
      </c>
      <c r="DL170">
        <v>5121</v>
      </c>
      <c r="DM170">
        <v>1346.994</v>
      </c>
      <c r="DN170">
        <v>5150</v>
      </c>
      <c r="DO170">
        <v>1417.459</v>
      </c>
      <c r="DP170">
        <v>5106</v>
      </c>
      <c r="DQ170">
        <v>668.851</v>
      </c>
      <c r="DR170">
        <v>0</v>
      </c>
      <c r="DS170">
        <v>4971</v>
      </c>
      <c r="DT170">
        <v>2582882</v>
      </c>
      <c r="DU170">
        <v>5158</v>
      </c>
      <c r="DV170" s="113">
        <v>2128139</v>
      </c>
      <c r="DW170" s="113">
        <v>50892</v>
      </c>
      <c r="DX170" s="113">
        <v>2179031</v>
      </c>
      <c r="DY170">
        <v>0</v>
      </c>
      <c r="DZ170" s="113">
        <v>2188869</v>
      </c>
      <c r="EA170" s="113">
        <v>2335948</v>
      </c>
      <c r="EB170" s="113">
        <v>153572</v>
      </c>
      <c r="EC170">
        <v>0</v>
      </c>
      <c r="ED170" s="113">
        <v>153572</v>
      </c>
      <c r="EE170">
        <v>0</v>
      </c>
      <c r="EF170">
        <v>2188869</v>
      </c>
      <c r="EG170">
        <v>5161</v>
      </c>
      <c r="EH170">
        <v>88717</v>
      </c>
      <c r="EI170" s="113">
        <v>2312342</v>
      </c>
      <c r="EJ170" s="113">
        <v>2380796</v>
      </c>
    </row>
    <row r="171" spans="1:140" ht="12.75">
      <c r="A171">
        <v>213801</v>
      </c>
      <c r="B171" t="s">
        <v>719</v>
      </c>
      <c r="C171" t="s">
        <v>589</v>
      </c>
      <c r="D171">
        <v>4</v>
      </c>
      <c r="E171">
        <v>1</v>
      </c>
      <c r="F171">
        <v>119.383</v>
      </c>
      <c r="G171">
        <v>0</v>
      </c>
      <c r="H171">
        <v>0</v>
      </c>
      <c r="I171">
        <v>0</v>
      </c>
      <c r="J171">
        <v>0</v>
      </c>
      <c r="K171">
        <v>0</v>
      </c>
      <c r="L171">
        <v>0</v>
      </c>
      <c r="M171">
        <v>0</v>
      </c>
      <c r="N171">
        <v>0</v>
      </c>
      <c r="O171">
        <v>0</v>
      </c>
      <c r="P171">
        <v>0</v>
      </c>
      <c r="Q171">
        <v>7.033</v>
      </c>
      <c r="R171">
        <v>20.384</v>
      </c>
      <c r="S171">
        <v>0</v>
      </c>
      <c r="T171">
        <v>92</v>
      </c>
      <c r="U171">
        <v>0.59</v>
      </c>
      <c r="V171">
        <v>0</v>
      </c>
      <c r="W171">
        <v>0</v>
      </c>
      <c r="X171">
        <v>0</v>
      </c>
      <c r="Y171">
        <v>0</v>
      </c>
      <c r="Z171">
        <v>0</v>
      </c>
      <c r="AA171">
        <v>0</v>
      </c>
      <c r="AB171">
        <v>0</v>
      </c>
      <c r="AC171">
        <v>0</v>
      </c>
      <c r="AD171">
        <v>0</v>
      </c>
      <c r="AE171">
        <v>0</v>
      </c>
      <c r="AF171">
        <v>0</v>
      </c>
      <c r="AG171">
        <v>0</v>
      </c>
      <c r="AH171">
        <v>0</v>
      </c>
      <c r="AI171">
        <v>119.383</v>
      </c>
      <c r="AJ171">
        <v>119.383</v>
      </c>
      <c r="AK171">
        <v>0</v>
      </c>
      <c r="AL171">
        <v>0</v>
      </c>
      <c r="AM171">
        <v>112.35</v>
      </c>
      <c r="AN171">
        <v>119.381</v>
      </c>
      <c r="AO171">
        <v>3</v>
      </c>
      <c r="AP171">
        <v>4</v>
      </c>
      <c r="AQ171">
        <v>0</v>
      </c>
      <c r="AR171">
        <v>0</v>
      </c>
      <c r="AS171" s="113">
        <v>32830</v>
      </c>
      <c r="AT171" s="113">
        <v>2500</v>
      </c>
      <c r="AU171">
        <v>0</v>
      </c>
      <c r="AV171">
        <v>0</v>
      </c>
      <c r="AW171" s="113">
        <v>3513</v>
      </c>
      <c r="AX171">
        <v>0</v>
      </c>
      <c r="AY171" s="113">
        <v>3513</v>
      </c>
      <c r="AZ171">
        <v>0</v>
      </c>
      <c r="BA171">
        <v>0</v>
      </c>
      <c r="BB171">
        <v>0</v>
      </c>
      <c r="BC171">
        <v>0</v>
      </c>
      <c r="BD171">
        <v>0</v>
      </c>
      <c r="BE171">
        <v>0</v>
      </c>
      <c r="BF171" s="113">
        <v>-28259</v>
      </c>
      <c r="BG171">
        <v>0</v>
      </c>
      <c r="BH171">
        <v>0</v>
      </c>
      <c r="BI171">
        <v>0</v>
      </c>
      <c r="BJ171">
        <v>0.141</v>
      </c>
      <c r="BK171">
        <v>134.463</v>
      </c>
      <c r="BL171">
        <v>3945</v>
      </c>
      <c r="BM171" s="113">
        <v>4711</v>
      </c>
      <c r="BN171">
        <v>0</v>
      </c>
      <c r="BO171" s="113">
        <v>1353573</v>
      </c>
      <c r="BP171">
        <v>236.7</v>
      </c>
      <c r="BQ171">
        <v>5251</v>
      </c>
      <c r="BR171" s="113">
        <v>1162054</v>
      </c>
      <c r="BS171">
        <v>5391</v>
      </c>
      <c r="BT171" s="113">
        <v>113973</v>
      </c>
      <c r="BU171">
        <v>0</v>
      </c>
      <c r="BV171" s="113">
        <v>28259</v>
      </c>
      <c r="BW171">
        <v>4625.0302734</v>
      </c>
      <c r="BX171">
        <v>4887.3251953</v>
      </c>
      <c r="BY171">
        <v>4887.3251953</v>
      </c>
      <c r="BZ171">
        <v>5931.625</v>
      </c>
      <c r="CA171">
        <v>0.0520361328</v>
      </c>
      <c r="CB171">
        <v>0.0413155273</v>
      </c>
      <c r="CC171">
        <v>0</v>
      </c>
      <c r="CD171">
        <v>0</v>
      </c>
      <c r="CE171">
        <v>0</v>
      </c>
      <c r="CF171">
        <v>666418.06875</v>
      </c>
      <c r="CG171">
        <v>133001.2684</v>
      </c>
      <c r="CH171">
        <v>56325</v>
      </c>
      <c r="CI171">
        <v>0</v>
      </c>
      <c r="CJ171">
        <v>109141.9</v>
      </c>
      <c r="CK171">
        <v>8434.1775875</v>
      </c>
      <c r="CL171">
        <v>0</v>
      </c>
      <c r="CM171">
        <v>0</v>
      </c>
      <c r="CN171">
        <v>0</v>
      </c>
      <c r="CO171">
        <v>0</v>
      </c>
      <c r="CP171">
        <v>0</v>
      </c>
      <c r="CQ171">
        <v>0</v>
      </c>
      <c r="CR171" s="113">
        <v>1006150</v>
      </c>
      <c r="CS171">
        <v>0.9731658002</v>
      </c>
      <c r="CT171">
        <v>947202</v>
      </c>
      <c r="CU171">
        <v>204.799</v>
      </c>
      <c r="CV171" s="113">
        <v>63910</v>
      </c>
      <c r="CW171" s="113">
        <v>27034</v>
      </c>
      <c r="CX171" s="113">
        <v>90944</v>
      </c>
      <c r="CY171">
        <v>1097094.4147</v>
      </c>
      <c r="CZ171">
        <v>5229</v>
      </c>
      <c r="DA171">
        <v>829.278</v>
      </c>
      <c r="DB171">
        <v>5262</v>
      </c>
      <c r="DC171">
        <v>987.721</v>
      </c>
      <c r="DD171">
        <v>5199</v>
      </c>
      <c r="DE171">
        <v>2304.818</v>
      </c>
      <c r="DF171">
        <v>5092</v>
      </c>
      <c r="DG171">
        <v>1334.117</v>
      </c>
      <c r="DH171">
        <v>5111</v>
      </c>
      <c r="DI171">
        <v>591.372</v>
      </c>
      <c r="DJ171">
        <v>5121</v>
      </c>
      <c r="DK171">
        <v>332.793</v>
      </c>
      <c r="DL171">
        <v>5121</v>
      </c>
      <c r="DM171">
        <v>1346.994</v>
      </c>
      <c r="DN171">
        <v>5150</v>
      </c>
      <c r="DO171">
        <v>1417.459</v>
      </c>
      <c r="DP171">
        <v>5106</v>
      </c>
      <c r="DQ171">
        <v>668.851</v>
      </c>
      <c r="DR171">
        <v>0</v>
      </c>
      <c r="DS171">
        <v>4971</v>
      </c>
      <c r="DT171">
        <v>1276027</v>
      </c>
      <c r="DU171">
        <v>5391</v>
      </c>
      <c r="DV171" s="113">
        <v>1075400</v>
      </c>
      <c r="DW171" s="113">
        <v>24576</v>
      </c>
      <c r="DX171" s="113">
        <v>1099976</v>
      </c>
      <c r="DY171">
        <v>0</v>
      </c>
      <c r="DZ171" s="113">
        <v>1104687</v>
      </c>
      <c r="EA171" s="113">
        <v>1175751</v>
      </c>
      <c r="EB171" s="113">
        <v>98537</v>
      </c>
      <c r="EC171">
        <v>0</v>
      </c>
      <c r="ED171" s="113">
        <v>98537</v>
      </c>
      <c r="EE171">
        <v>0</v>
      </c>
      <c r="EF171">
        <v>1104687</v>
      </c>
      <c r="EG171">
        <v>5394</v>
      </c>
      <c r="EH171">
        <v>72778</v>
      </c>
      <c r="EI171" s="113">
        <v>1169872</v>
      </c>
      <c r="EJ171" s="113">
        <v>1201645</v>
      </c>
    </row>
    <row r="172" spans="1:140" ht="12.75">
      <c r="A172">
        <v>220801</v>
      </c>
      <c r="B172" t="s">
        <v>719</v>
      </c>
      <c r="C172" t="s">
        <v>590</v>
      </c>
      <c r="D172">
        <v>4</v>
      </c>
      <c r="E172">
        <v>1</v>
      </c>
      <c r="F172">
        <v>299.896</v>
      </c>
      <c r="G172">
        <v>0</v>
      </c>
      <c r="H172">
        <v>0</v>
      </c>
      <c r="I172">
        <v>0.725</v>
      </c>
      <c r="J172">
        <v>1.455</v>
      </c>
      <c r="K172">
        <v>0</v>
      </c>
      <c r="L172">
        <v>0</v>
      </c>
      <c r="M172">
        <v>0</v>
      </c>
      <c r="N172">
        <v>0</v>
      </c>
      <c r="O172">
        <v>0</v>
      </c>
      <c r="P172">
        <v>0</v>
      </c>
      <c r="Q172">
        <v>0</v>
      </c>
      <c r="R172">
        <v>5.936</v>
      </c>
      <c r="S172">
        <v>0</v>
      </c>
      <c r="T172">
        <v>0</v>
      </c>
      <c r="U172">
        <v>0</v>
      </c>
      <c r="V172">
        <v>0</v>
      </c>
      <c r="W172">
        <v>0</v>
      </c>
      <c r="X172">
        <v>0</v>
      </c>
      <c r="Y172">
        <v>0</v>
      </c>
      <c r="Z172">
        <v>0</v>
      </c>
      <c r="AA172">
        <v>0</v>
      </c>
      <c r="AB172">
        <v>0</v>
      </c>
      <c r="AC172">
        <v>0</v>
      </c>
      <c r="AD172">
        <v>0</v>
      </c>
      <c r="AE172">
        <v>0</v>
      </c>
      <c r="AF172">
        <v>0</v>
      </c>
      <c r="AG172">
        <v>0</v>
      </c>
      <c r="AH172">
        <v>0</v>
      </c>
      <c r="AI172">
        <v>299.896</v>
      </c>
      <c r="AJ172">
        <v>299.896</v>
      </c>
      <c r="AK172">
        <v>0</v>
      </c>
      <c r="AL172">
        <v>2.18</v>
      </c>
      <c r="AM172">
        <v>297.716</v>
      </c>
      <c r="AN172">
        <v>67.993</v>
      </c>
      <c r="AO172">
        <v>0</v>
      </c>
      <c r="AP172">
        <v>0</v>
      </c>
      <c r="AQ172">
        <v>0</v>
      </c>
      <c r="AR172">
        <v>0</v>
      </c>
      <c r="AS172" s="113">
        <v>18698</v>
      </c>
      <c r="AT172">
        <v>0</v>
      </c>
      <c r="AU172">
        <v>0</v>
      </c>
      <c r="AV172">
        <v>0</v>
      </c>
      <c r="AW172" s="113">
        <v>8826</v>
      </c>
      <c r="AX172">
        <v>0</v>
      </c>
      <c r="AY172" s="113">
        <v>8826</v>
      </c>
      <c r="AZ172">
        <v>0</v>
      </c>
      <c r="BA172">
        <v>0</v>
      </c>
      <c r="BB172">
        <v>0</v>
      </c>
      <c r="BC172">
        <v>0</v>
      </c>
      <c r="BD172">
        <v>0</v>
      </c>
      <c r="BE172">
        <v>0</v>
      </c>
      <c r="BF172" s="113">
        <v>-52163</v>
      </c>
      <c r="BG172">
        <v>0</v>
      </c>
      <c r="BH172">
        <v>0</v>
      </c>
      <c r="BI172">
        <v>0</v>
      </c>
      <c r="BJ172">
        <v>0</v>
      </c>
      <c r="BK172">
        <v>330.59</v>
      </c>
      <c r="BL172">
        <v>3945</v>
      </c>
      <c r="BM172" s="113">
        <v>9574</v>
      </c>
      <c r="BN172">
        <v>0</v>
      </c>
      <c r="BO172" s="113">
        <v>2478520</v>
      </c>
      <c r="BP172">
        <v>444.658</v>
      </c>
      <c r="BQ172">
        <v>5117</v>
      </c>
      <c r="BR172" s="113">
        <v>2135443</v>
      </c>
      <c r="BS172">
        <v>5259</v>
      </c>
      <c r="BT172" s="113">
        <v>202805</v>
      </c>
      <c r="BU172">
        <v>0</v>
      </c>
      <c r="BV172" s="113">
        <v>52163</v>
      </c>
      <c r="BW172">
        <v>4625.0302734</v>
      </c>
      <c r="BX172">
        <v>4887.3251953</v>
      </c>
      <c r="BY172">
        <v>4887.3251953</v>
      </c>
      <c r="BZ172">
        <v>5931.625</v>
      </c>
      <c r="CA172">
        <v>0.0520361328</v>
      </c>
      <c r="CB172">
        <v>0.0413155273</v>
      </c>
      <c r="CC172">
        <v>7.99</v>
      </c>
      <c r="CD172">
        <v>0</v>
      </c>
      <c r="CE172">
        <v>0</v>
      </c>
      <c r="CF172">
        <v>1765939.6685</v>
      </c>
      <c r="CG172">
        <v>38731.1386</v>
      </c>
      <c r="CH172">
        <v>0</v>
      </c>
      <c r="CI172">
        <v>0</v>
      </c>
      <c r="CJ172">
        <v>0</v>
      </c>
      <c r="CK172">
        <v>0</v>
      </c>
      <c r="CL172">
        <v>0</v>
      </c>
      <c r="CM172">
        <v>0</v>
      </c>
      <c r="CN172">
        <v>47393.68375</v>
      </c>
      <c r="CO172">
        <v>0</v>
      </c>
      <c r="CP172">
        <v>0</v>
      </c>
      <c r="CQ172">
        <v>0</v>
      </c>
      <c r="CR172" s="113">
        <v>1870762</v>
      </c>
      <c r="CS172">
        <v>0.9731658002</v>
      </c>
      <c r="CT172">
        <v>1802366</v>
      </c>
      <c r="CU172">
        <v>389.698</v>
      </c>
      <c r="CV172" s="113">
        <v>121609</v>
      </c>
      <c r="CW172" s="113">
        <v>51441</v>
      </c>
      <c r="CX172" s="113">
        <v>173050</v>
      </c>
      <c r="CY172">
        <v>2043812.4909</v>
      </c>
      <c r="CZ172">
        <v>5229</v>
      </c>
      <c r="DA172">
        <v>829.278</v>
      </c>
      <c r="DB172">
        <v>5262</v>
      </c>
      <c r="DC172">
        <v>987.721</v>
      </c>
      <c r="DD172">
        <v>5199</v>
      </c>
      <c r="DE172">
        <v>2304.818</v>
      </c>
      <c r="DF172">
        <v>5092</v>
      </c>
      <c r="DG172">
        <v>1334.117</v>
      </c>
      <c r="DH172">
        <v>5111</v>
      </c>
      <c r="DI172">
        <v>591.372</v>
      </c>
      <c r="DJ172">
        <v>5121</v>
      </c>
      <c r="DK172">
        <v>332.793</v>
      </c>
      <c r="DL172">
        <v>5121</v>
      </c>
      <c r="DM172">
        <v>1346.994</v>
      </c>
      <c r="DN172">
        <v>5150</v>
      </c>
      <c r="DO172">
        <v>1417.459</v>
      </c>
      <c r="DP172">
        <v>5106</v>
      </c>
      <c r="DQ172">
        <v>668.851</v>
      </c>
      <c r="DR172">
        <v>0</v>
      </c>
      <c r="DS172">
        <v>4971</v>
      </c>
      <c r="DT172">
        <v>2338248</v>
      </c>
      <c r="DU172">
        <v>5259</v>
      </c>
      <c r="DV172" s="113">
        <v>1994085</v>
      </c>
      <c r="DW172" s="113">
        <v>46764</v>
      </c>
      <c r="DX172" s="113">
        <v>2040849</v>
      </c>
      <c r="DY172">
        <v>0</v>
      </c>
      <c r="DZ172" s="113">
        <v>2050423</v>
      </c>
      <c r="EA172" s="113">
        <v>2185816</v>
      </c>
      <c r="EB172" s="113">
        <v>179661</v>
      </c>
      <c r="EC172">
        <v>0</v>
      </c>
      <c r="ED172" s="113">
        <v>179661</v>
      </c>
      <c r="EE172">
        <v>0</v>
      </c>
      <c r="EF172">
        <v>2050423</v>
      </c>
      <c r="EG172">
        <v>5262</v>
      </c>
      <c r="EH172">
        <v>127498</v>
      </c>
      <c r="EI172" s="113">
        <v>2171310</v>
      </c>
      <c r="EJ172" s="113">
        <v>2232299</v>
      </c>
    </row>
    <row r="173" spans="1:140" ht="12.75">
      <c r="A173">
        <v>220802</v>
      </c>
      <c r="B173" t="s">
        <v>719</v>
      </c>
      <c r="C173" t="s">
        <v>591</v>
      </c>
      <c r="D173">
        <v>4</v>
      </c>
      <c r="E173">
        <v>1</v>
      </c>
      <c r="F173">
        <v>481.783</v>
      </c>
      <c r="G173">
        <v>0</v>
      </c>
      <c r="H173">
        <v>0</v>
      </c>
      <c r="I173">
        <v>0.676</v>
      </c>
      <c r="J173">
        <v>4.396</v>
      </c>
      <c r="K173">
        <v>0</v>
      </c>
      <c r="L173">
        <v>0</v>
      </c>
      <c r="M173">
        <v>0</v>
      </c>
      <c r="N173">
        <v>0</v>
      </c>
      <c r="O173">
        <v>0</v>
      </c>
      <c r="P173">
        <v>0</v>
      </c>
      <c r="Q173">
        <v>0</v>
      </c>
      <c r="R173">
        <v>0</v>
      </c>
      <c r="S173">
        <v>0</v>
      </c>
      <c r="T173">
        <v>31.7</v>
      </c>
      <c r="U173">
        <v>0</v>
      </c>
      <c r="V173">
        <v>0</v>
      </c>
      <c r="W173">
        <v>0</v>
      </c>
      <c r="X173">
        <v>0</v>
      </c>
      <c r="Y173">
        <v>0</v>
      </c>
      <c r="Z173">
        <v>0</v>
      </c>
      <c r="AA173">
        <v>0</v>
      </c>
      <c r="AB173">
        <v>0</v>
      </c>
      <c r="AC173">
        <v>0</v>
      </c>
      <c r="AD173">
        <v>0</v>
      </c>
      <c r="AE173">
        <v>0</v>
      </c>
      <c r="AF173">
        <v>7.845</v>
      </c>
      <c r="AG173">
        <v>7.845</v>
      </c>
      <c r="AH173">
        <v>0</v>
      </c>
      <c r="AI173">
        <v>481.783</v>
      </c>
      <c r="AJ173">
        <v>481.783</v>
      </c>
      <c r="AK173">
        <v>7.845</v>
      </c>
      <c r="AL173">
        <v>5.072</v>
      </c>
      <c r="AM173">
        <v>476.711</v>
      </c>
      <c r="AN173">
        <v>0</v>
      </c>
      <c r="AO173">
        <v>6</v>
      </c>
      <c r="AP173">
        <v>0</v>
      </c>
      <c r="AQ173">
        <v>33</v>
      </c>
      <c r="AR173">
        <v>0</v>
      </c>
      <c r="AS173">
        <v>0</v>
      </c>
      <c r="AT173">
        <v>0</v>
      </c>
      <c r="AU173">
        <v>0</v>
      </c>
      <c r="AV173">
        <v>0</v>
      </c>
      <c r="AW173" s="113">
        <v>14179</v>
      </c>
      <c r="AX173">
        <v>0</v>
      </c>
      <c r="AY173" s="113">
        <v>14179</v>
      </c>
      <c r="AZ173">
        <v>0</v>
      </c>
      <c r="BA173">
        <v>0</v>
      </c>
      <c r="BB173">
        <v>0</v>
      </c>
      <c r="BC173">
        <v>0</v>
      </c>
      <c r="BD173">
        <v>0</v>
      </c>
      <c r="BE173">
        <v>0</v>
      </c>
      <c r="BF173" s="113">
        <v>-74432</v>
      </c>
      <c r="BG173">
        <v>0</v>
      </c>
      <c r="BH173">
        <v>0</v>
      </c>
      <c r="BI173">
        <v>0</v>
      </c>
      <c r="BJ173">
        <v>0</v>
      </c>
      <c r="BK173">
        <v>483.053</v>
      </c>
      <c r="BL173">
        <v>3945</v>
      </c>
      <c r="BM173" s="113">
        <v>12730</v>
      </c>
      <c r="BN173">
        <v>0</v>
      </c>
      <c r="BO173" s="113">
        <v>3387572</v>
      </c>
      <c r="BP173">
        <v>620.198</v>
      </c>
      <c r="BQ173">
        <v>5007</v>
      </c>
      <c r="BR173" s="113">
        <v>2947736</v>
      </c>
      <c r="BS173">
        <v>5148</v>
      </c>
      <c r="BT173" s="113">
        <v>244749</v>
      </c>
      <c r="BU173">
        <v>0</v>
      </c>
      <c r="BV173" s="113">
        <v>74432</v>
      </c>
      <c r="BW173">
        <v>4625.0302734</v>
      </c>
      <c r="BX173">
        <v>4887.3251953</v>
      </c>
      <c r="BY173">
        <v>4887.3251953</v>
      </c>
      <c r="BZ173">
        <v>5931.625</v>
      </c>
      <c r="CA173">
        <v>0.0520361328</v>
      </c>
      <c r="CB173">
        <v>0.0413155273</v>
      </c>
      <c r="CC173">
        <v>16.568</v>
      </c>
      <c r="CD173">
        <v>0</v>
      </c>
      <c r="CE173">
        <v>0</v>
      </c>
      <c r="CF173">
        <v>2827670.8854</v>
      </c>
      <c r="CG173">
        <v>0</v>
      </c>
      <c r="CH173">
        <v>0</v>
      </c>
      <c r="CI173">
        <v>0</v>
      </c>
      <c r="CJ173">
        <v>37606.5025</v>
      </c>
      <c r="CK173">
        <v>0</v>
      </c>
      <c r="CL173">
        <v>0</v>
      </c>
      <c r="CM173">
        <v>4653.3598125</v>
      </c>
      <c r="CN173">
        <v>98275.163</v>
      </c>
      <c r="CO173">
        <v>0</v>
      </c>
      <c r="CP173">
        <v>0</v>
      </c>
      <c r="CQ173">
        <v>0</v>
      </c>
      <c r="CR173" s="113">
        <v>2968206</v>
      </c>
      <c r="CS173">
        <v>0.9731658002</v>
      </c>
      <c r="CT173">
        <v>2888556</v>
      </c>
      <c r="CU173">
        <v>624.549</v>
      </c>
      <c r="CV173" s="113">
        <v>194897</v>
      </c>
      <c r="CW173" s="113">
        <v>82442</v>
      </c>
      <c r="CX173" s="113">
        <v>277339</v>
      </c>
      <c r="CY173">
        <v>3245544.9107</v>
      </c>
      <c r="CZ173">
        <v>5229</v>
      </c>
      <c r="DA173">
        <v>829.278</v>
      </c>
      <c r="DB173">
        <v>5262</v>
      </c>
      <c r="DC173">
        <v>987.721</v>
      </c>
      <c r="DD173">
        <v>5199</v>
      </c>
      <c r="DE173">
        <v>2304.818</v>
      </c>
      <c r="DF173">
        <v>5092</v>
      </c>
      <c r="DG173">
        <v>1334.117</v>
      </c>
      <c r="DH173">
        <v>5111</v>
      </c>
      <c r="DI173">
        <v>591.372</v>
      </c>
      <c r="DJ173">
        <v>5121</v>
      </c>
      <c r="DK173">
        <v>332.793</v>
      </c>
      <c r="DL173">
        <v>5121</v>
      </c>
      <c r="DM173">
        <v>1346.994</v>
      </c>
      <c r="DN173">
        <v>5150</v>
      </c>
      <c r="DO173">
        <v>1417.459</v>
      </c>
      <c r="DP173">
        <v>5106</v>
      </c>
      <c r="DQ173">
        <v>668.851</v>
      </c>
      <c r="DR173">
        <v>0</v>
      </c>
      <c r="DS173">
        <v>4971</v>
      </c>
      <c r="DT173">
        <v>3192485</v>
      </c>
      <c r="DU173">
        <v>5148</v>
      </c>
      <c r="DV173" s="113">
        <v>3127117</v>
      </c>
      <c r="DW173" s="113">
        <v>74946</v>
      </c>
      <c r="DX173" s="113">
        <v>3202063</v>
      </c>
      <c r="DY173">
        <v>0</v>
      </c>
      <c r="DZ173" s="113">
        <v>3214793</v>
      </c>
      <c r="EA173" s="113">
        <v>3433770</v>
      </c>
      <c r="EB173" s="113">
        <v>246587</v>
      </c>
      <c r="EC173">
        <v>0</v>
      </c>
      <c r="ED173" s="113">
        <v>246587</v>
      </c>
      <c r="EE173">
        <v>0</v>
      </c>
      <c r="EF173">
        <v>3214793</v>
      </c>
      <c r="EG173">
        <v>5147</v>
      </c>
      <c r="EH173">
        <v>172155</v>
      </c>
      <c r="EI173" s="113">
        <v>3417700</v>
      </c>
      <c r="EJ173" s="113">
        <v>3506311</v>
      </c>
    </row>
    <row r="174" spans="1:140" ht="12.75">
      <c r="A174">
        <v>220804</v>
      </c>
      <c r="B174" t="s">
        <v>719</v>
      </c>
      <c r="C174" t="s">
        <v>592</v>
      </c>
      <c r="D174">
        <v>4</v>
      </c>
      <c r="E174">
        <v>1</v>
      </c>
      <c r="F174">
        <v>486.799</v>
      </c>
      <c r="G174">
        <v>0</v>
      </c>
      <c r="H174">
        <v>0</v>
      </c>
      <c r="I174">
        <v>0</v>
      </c>
      <c r="J174">
        <v>0.7</v>
      </c>
      <c r="K174">
        <v>0.021</v>
      </c>
      <c r="L174">
        <v>0</v>
      </c>
      <c r="M174">
        <v>0</v>
      </c>
      <c r="N174">
        <v>0</v>
      </c>
      <c r="O174">
        <v>0</v>
      </c>
      <c r="P174">
        <v>0</v>
      </c>
      <c r="Q174">
        <v>15.025</v>
      </c>
      <c r="R174">
        <v>52.745</v>
      </c>
      <c r="S174">
        <v>0</v>
      </c>
      <c r="T174">
        <v>517.2</v>
      </c>
      <c r="U174">
        <v>0</v>
      </c>
      <c r="V174">
        <v>0</v>
      </c>
      <c r="W174">
        <v>0</v>
      </c>
      <c r="X174">
        <v>0</v>
      </c>
      <c r="Y174">
        <v>0</v>
      </c>
      <c r="Z174">
        <v>0</v>
      </c>
      <c r="AA174">
        <v>0</v>
      </c>
      <c r="AB174">
        <v>0</v>
      </c>
      <c r="AC174">
        <v>0</v>
      </c>
      <c r="AD174">
        <v>0</v>
      </c>
      <c r="AE174">
        <v>0</v>
      </c>
      <c r="AF174">
        <v>49.886</v>
      </c>
      <c r="AG174">
        <v>49.886</v>
      </c>
      <c r="AH174">
        <v>0</v>
      </c>
      <c r="AI174">
        <v>486.799</v>
      </c>
      <c r="AJ174">
        <v>486.799</v>
      </c>
      <c r="AK174">
        <v>49.886</v>
      </c>
      <c r="AL174">
        <v>0.721</v>
      </c>
      <c r="AM174">
        <v>471.053</v>
      </c>
      <c r="AN174">
        <v>486.795</v>
      </c>
      <c r="AO174">
        <v>22</v>
      </c>
      <c r="AP174">
        <v>0</v>
      </c>
      <c r="AQ174">
        <v>32</v>
      </c>
      <c r="AR174">
        <v>0</v>
      </c>
      <c r="AS174" s="113">
        <v>133869</v>
      </c>
      <c r="AT174">
        <v>0</v>
      </c>
      <c r="AU174">
        <v>0</v>
      </c>
      <c r="AV174">
        <v>0</v>
      </c>
      <c r="AW174" s="113">
        <v>14326</v>
      </c>
      <c r="AX174">
        <v>0</v>
      </c>
      <c r="AY174" s="113">
        <v>14326</v>
      </c>
      <c r="AZ174">
        <v>0</v>
      </c>
      <c r="BA174" s="113">
        <v>31185</v>
      </c>
      <c r="BB174">
        <v>0</v>
      </c>
      <c r="BC174">
        <v>0</v>
      </c>
      <c r="BD174">
        <v>0</v>
      </c>
      <c r="BE174" s="113">
        <v>31185</v>
      </c>
      <c r="BF174" s="113">
        <v>-108662</v>
      </c>
      <c r="BG174">
        <v>0</v>
      </c>
      <c r="BH174">
        <v>0</v>
      </c>
      <c r="BI174">
        <v>0</v>
      </c>
      <c r="BJ174">
        <v>0</v>
      </c>
      <c r="BK174">
        <v>537.868</v>
      </c>
      <c r="BL174">
        <v>3945</v>
      </c>
      <c r="BM174" s="113">
        <v>20806</v>
      </c>
      <c r="BN174" s="113">
        <v>36175</v>
      </c>
      <c r="BO174" s="113">
        <v>5049996</v>
      </c>
      <c r="BP174">
        <v>901.455</v>
      </c>
      <c r="BQ174">
        <v>5165</v>
      </c>
      <c r="BR174" s="113">
        <v>4468158</v>
      </c>
      <c r="BS174">
        <v>5308</v>
      </c>
      <c r="BT174" s="113">
        <v>316838</v>
      </c>
      <c r="BU174">
        <v>0</v>
      </c>
      <c r="BV174" s="113">
        <v>108662</v>
      </c>
      <c r="BW174">
        <v>4625.0302734</v>
      </c>
      <c r="BX174">
        <v>4887.3251953</v>
      </c>
      <c r="BY174">
        <v>4887.3251953</v>
      </c>
      <c r="BZ174">
        <v>5931.625</v>
      </c>
      <c r="CA174">
        <v>0.0520361328</v>
      </c>
      <c r="CB174">
        <v>0.0413155273</v>
      </c>
      <c r="CC174">
        <v>2.163</v>
      </c>
      <c r="CD174">
        <v>0</v>
      </c>
      <c r="CE174">
        <v>0</v>
      </c>
      <c r="CF174">
        <v>2794109.7511</v>
      </c>
      <c r="CG174">
        <v>344149.91669</v>
      </c>
      <c r="CH174">
        <v>120316</v>
      </c>
      <c r="CI174">
        <v>0</v>
      </c>
      <c r="CJ174">
        <v>613567.29</v>
      </c>
      <c r="CK174">
        <v>0</v>
      </c>
      <c r="CL174">
        <v>0</v>
      </c>
      <c r="CM174">
        <v>29590.504475</v>
      </c>
      <c r="CN174">
        <v>12830.104875</v>
      </c>
      <c r="CO174">
        <v>0</v>
      </c>
      <c r="CP174">
        <v>0</v>
      </c>
      <c r="CQ174">
        <v>0</v>
      </c>
      <c r="CR174" s="113">
        <v>4079618</v>
      </c>
      <c r="CS174">
        <v>0.9731658002</v>
      </c>
      <c r="CT174">
        <v>3809519</v>
      </c>
      <c r="CU174">
        <v>823.674</v>
      </c>
      <c r="CV174" s="113">
        <v>257036</v>
      </c>
      <c r="CW174" s="113">
        <v>108728</v>
      </c>
      <c r="CX174" s="113">
        <v>365764</v>
      </c>
      <c r="CY174">
        <v>4445381.5672</v>
      </c>
      <c r="CZ174">
        <v>5229</v>
      </c>
      <c r="DA174">
        <v>829.278</v>
      </c>
      <c r="DB174">
        <v>5262</v>
      </c>
      <c r="DC174">
        <v>987.721</v>
      </c>
      <c r="DD174">
        <v>5199</v>
      </c>
      <c r="DE174">
        <v>2304.818</v>
      </c>
      <c r="DF174">
        <v>5092</v>
      </c>
      <c r="DG174">
        <v>1334.117</v>
      </c>
      <c r="DH174">
        <v>5111</v>
      </c>
      <c r="DI174">
        <v>591.372</v>
      </c>
      <c r="DJ174">
        <v>5121</v>
      </c>
      <c r="DK174">
        <v>332.793</v>
      </c>
      <c r="DL174">
        <v>5121</v>
      </c>
      <c r="DM174">
        <v>1346.994</v>
      </c>
      <c r="DN174">
        <v>5150</v>
      </c>
      <c r="DO174">
        <v>1417.459</v>
      </c>
      <c r="DP174">
        <v>5106</v>
      </c>
      <c r="DQ174">
        <v>668.851</v>
      </c>
      <c r="DR174">
        <v>0</v>
      </c>
      <c r="DS174">
        <v>4971</v>
      </c>
      <c r="DT174">
        <v>4784996</v>
      </c>
      <c r="DU174">
        <v>5308</v>
      </c>
      <c r="DV174" s="113">
        <v>4254276</v>
      </c>
      <c r="DW174" s="113">
        <v>98841</v>
      </c>
      <c r="DX174" s="113">
        <v>4353117</v>
      </c>
      <c r="DY174" s="113">
        <v>-4990</v>
      </c>
      <c r="DZ174" s="113">
        <v>4368933</v>
      </c>
      <c r="EA174" s="113">
        <v>4660347</v>
      </c>
      <c r="EB174" s="113">
        <v>289315</v>
      </c>
      <c r="EC174">
        <v>0</v>
      </c>
      <c r="ED174" s="113">
        <v>289315</v>
      </c>
      <c r="EE174">
        <v>0</v>
      </c>
      <c r="EF174">
        <v>4368933</v>
      </c>
      <c r="EG174">
        <v>5304</v>
      </c>
      <c r="EH174">
        <v>180653</v>
      </c>
      <c r="EI174" s="113">
        <v>4626035</v>
      </c>
      <c r="EJ174" s="113">
        <v>4749023</v>
      </c>
    </row>
    <row r="175" spans="1:140" ht="12.75">
      <c r="A175">
        <v>220808</v>
      </c>
      <c r="B175" t="s">
        <v>719</v>
      </c>
      <c r="C175" t="s">
        <v>58</v>
      </c>
      <c r="D175">
        <v>4</v>
      </c>
      <c r="E175">
        <v>1</v>
      </c>
      <c r="F175">
        <v>307.48</v>
      </c>
      <c r="G175">
        <v>0</v>
      </c>
      <c r="H175">
        <v>0</v>
      </c>
      <c r="I175">
        <v>0.302</v>
      </c>
      <c r="J175">
        <v>8.058</v>
      </c>
      <c r="K175">
        <v>1.132</v>
      </c>
      <c r="L175">
        <v>0</v>
      </c>
      <c r="M175">
        <v>0.029</v>
      </c>
      <c r="N175">
        <v>0</v>
      </c>
      <c r="O175">
        <v>0</v>
      </c>
      <c r="P175">
        <v>1.072</v>
      </c>
      <c r="Q175">
        <v>0</v>
      </c>
      <c r="R175">
        <v>3.388</v>
      </c>
      <c r="S175">
        <v>0</v>
      </c>
      <c r="T175">
        <v>260.5</v>
      </c>
      <c r="U175">
        <v>0</v>
      </c>
      <c r="V175">
        <v>0</v>
      </c>
      <c r="W175">
        <v>0</v>
      </c>
      <c r="X175">
        <v>0</v>
      </c>
      <c r="Y175">
        <v>0</v>
      </c>
      <c r="Z175">
        <v>0</v>
      </c>
      <c r="AA175">
        <v>0</v>
      </c>
      <c r="AB175">
        <v>0</v>
      </c>
      <c r="AC175">
        <v>0</v>
      </c>
      <c r="AD175">
        <v>0</v>
      </c>
      <c r="AE175">
        <v>0</v>
      </c>
      <c r="AF175">
        <v>0.989</v>
      </c>
      <c r="AG175">
        <v>0.989</v>
      </c>
      <c r="AH175">
        <v>0</v>
      </c>
      <c r="AI175">
        <v>307.48</v>
      </c>
      <c r="AJ175">
        <v>307.48</v>
      </c>
      <c r="AK175">
        <v>0.989</v>
      </c>
      <c r="AL175">
        <v>10.593</v>
      </c>
      <c r="AM175">
        <v>296.887</v>
      </c>
      <c r="AN175">
        <v>23.857</v>
      </c>
      <c r="AO175">
        <v>0</v>
      </c>
      <c r="AP175">
        <v>0</v>
      </c>
      <c r="AQ175">
        <v>0</v>
      </c>
      <c r="AR175">
        <v>0</v>
      </c>
      <c r="AS175" s="113">
        <v>6561</v>
      </c>
      <c r="AT175">
        <v>0</v>
      </c>
      <c r="AU175">
        <v>0</v>
      </c>
      <c r="AV175">
        <v>0</v>
      </c>
      <c r="AW175" s="113">
        <v>9049</v>
      </c>
      <c r="AX175">
        <v>0</v>
      </c>
      <c r="AY175" s="113">
        <v>9049</v>
      </c>
      <c r="AZ175">
        <v>0</v>
      </c>
      <c r="BA175">
        <v>0</v>
      </c>
      <c r="BB175">
        <v>0</v>
      </c>
      <c r="BC175">
        <v>0</v>
      </c>
      <c r="BD175">
        <v>0</v>
      </c>
      <c r="BE175">
        <v>0</v>
      </c>
      <c r="BF175" s="113">
        <v>-55338</v>
      </c>
      <c r="BG175">
        <v>0</v>
      </c>
      <c r="BH175">
        <v>0</v>
      </c>
      <c r="BI175">
        <v>0</v>
      </c>
      <c r="BJ175">
        <v>0</v>
      </c>
      <c r="BK175">
        <v>299.926</v>
      </c>
      <c r="BL175">
        <v>3945</v>
      </c>
      <c r="BM175" s="113">
        <v>8308</v>
      </c>
      <c r="BN175">
        <v>0</v>
      </c>
      <c r="BO175" s="113">
        <v>2518391</v>
      </c>
      <c r="BP175">
        <v>456.107</v>
      </c>
      <c r="BQ175">
        <v>5048</v>
      </c>
      <c r="BR175" s="113">
        <v>2174848</v>
      </c>
      <c r="BS175">
        <v>5186</v>
      </c>
      <c r="BT175" s="113">
        <v>190621</v>
      </c>
      <c r="BU175">
        <v>0</v>
      </c>
      <c r="BV175" s="113">
        <v>55338</v>
      </c>
      <c r="BW175">
        <v>4625.0302734</v>
      </c>
      <c r="BX175">
        <v>4887.3251953</v>
      </c>
      <c r="BY175">
        <v>4887.3251953</v>
      </c>
      <c r="BZ175">
        <v>5931.625</v>
      </c>
      <c r="CA175">
        <v>0.0520361328</v>
      </c>
      <c r="CB175">
        <v>0.0413155273</v>
      </c>
      <c r="CC175">
        <v>33.446</v>
      </c>
      <c r="CD175">
        <v>0</v>
      </c>
      <c r="CE175">
        <v>0</v>
      </c>
      <c r="CF175">
        <v>1761022.3514</v>
      </c>
      <c r="CG175">
        <v>22105.98005</v>
      </c>
      <c r="CH175">
        <v>0</v>
      </c>
      <c r="CI175">
        <v>0</v>
      </c>
      <c r="CJ175">
        <v>309037.6625</v>
      </c>
      <c r="CK175">
        <v>0</v>
      </c>
      <c r="CL175">
        <v>0</v>
      </c>
      <c r="CM175">
        <v>586.6377125</v>
      </c>
      <c r="CN175">
        <v>198390.90924</v>
      </c>
      <c r="CO175">
        <v>0</v>
      </c>
      <c r="CP175">
        <v>25434.808</v>
      </c>
      <c r="CQ175">
        <v>0</v>
      </c>
      <c r="CR175" s="113">
        <v>2297705</v>
      </c>
      <c r="CS175">
        <v>0.9731658002</v>
      </c>
      <c r="CT175">
        <v>2229663</v>
      </c>
      <c r="CU175">
        <v>482.086</v>
      </c>
      <c r="CV175" s="113">
        <v>150440</v>
      </c>
      <c r="CW175" s="113">
        <v>63637</v>
      </c>
      <c r="CX175" s="113">
        <v>214077</v>
      </c>
      <c r="CY175">
        <v>2511781.5409</v>
      </c>
      <c r="CZ175">
        <v>5229</v>
      </c>
      <c r="DA175">
        <v>829.278</v>
      </c>
      <c r="DB175">
        <v>5262</v>
      </c>
      <c r="DC175">
        <v>987.721</v>
      </c>
      <c r="DD175">
        <v>5199</v>
      </c>
      <c r="DE175">
        <v>2304.818</v>
      </c>
      <c r="DF175">
        <v>5092</v>
      </c>
      <c r="DG175">
        <v>1334.117</v>
      </c>
      <c r="DH175">
        <v>5111</v>
      </c>
      <c r="DI175">
        <v>591.372</v>
      </c>
      <c r="DJ175">
        <v>5121</v>
      </c>
      <c r="DK175">
        <v>332.793</v>
      </c>
      <c r="DL175">
        <v>5121</v>
      </c>
      <c r="DM175">
        <v>1346.994</v>
      </c>
      <c r="DN175">
        <v>5150</v>
      </c>
      <c r="DO175">
        <v>1417.459</v>
      </c>
      <c r="DP175">
        <v>5106</v>
      </c>
      <c r="DQ175">
        <v>668.851</v>
      </c>
      <c r="DR175">
        <v>0</v>
      </c>
      <c r="DS175">
        <v>4971</v>
      </c>
      <c r="DT175">
        <v>2365469</v>
      </c>
      <c r="DU175">
        <v>5186</v>
      </c>
      <c r="DV175" s="113">
        <v>2433570</v>
      </c>
      <c r="DW175" s="113">
        <v>57850</v>
      </c>
      <c r="DX175" s="113">
        <v>2491420</v>
      </c>
      <c r="DY175">
        <v>0</v>
      </c>
      <c r="DZ175" s="113">
        <v>2499728</v>
      </c>
      <c r="EA175" s="113">
        <v>2668828</v>
      </c>
      <c r="EB175" s="113">
        <v>202023</v>
      </c>
      <c r="EC175">
        <v>0</v>
      </c>
      <c r="ED175" s="113">
        <v>202023</v>
      </c>
      <c r="EE175">
        <v>0</v>
      </c>
      <c r="EF175">
        <v>2499728</v>
      </c>
      <c r="EG175">
        <v>5185</v>
      </c>
      <c r="EH175">
        <v>146685</v>
      </c>
      <c r="EI175" s="113">
        <v>2658467</v>
      </c>
      <c r="EJ175" s="113">
        <v>2722854</v>
      </c>
    </row>
    <row r="176" spans="1:140" ht="12.75">
      <c r="A176">
        <v>220809</v>
      </c>
      <c r="B176" t="s">
        <v>719</v>
      </c>
      <c r="C176" t="s">
        <v>59</v>
      </c>
      <c r="D176">
        <v>4</v>
      </c>
      <c r="E176">
        <v>1</v>
      </c>
      <c r="F176">
        <v>457.416</v>
      </c>
      <c r="G176">
        <v>0</v>
      </c>
      <c r="H176">
        <v>0</v>
      </c>
      <c r="I176">
        <v>0.245</v>
      </c>
      <c r="J176">
        <v>0</v>
      </c>
      <c r="K176">
        <v>0</v>
      </c>
      <c r="L176">
        <v>0</v>
      </c>
      <c r="M176">
        <v>0</v>
      </c>
      <c r="N176">
        <v>0</v>
      </c>
      <c r="O176">
        <v>0</v>
      </c>
      <c r="P176">
        <v>0</v>
      </c>
      <c r="Q176">
        <v>0</v>
      </c>
      <c r="R176">
        <v>10.833</v>
      </c>
      <c r="S176">
        <v>22.871</v>
      </c>
      <c r="T176">
        <v>67</v>
      </c>
      <c r="U176">
        <v>0</v>
      </c>
      <c r="V176">
        <v>0</v>
      </c>
      <c r="W176">
        <v>0</v>
      </c>
      <c r="X176">
        <v>0</v>
      </c>
      <c r="Y176">
        <v>0</v>
      </c>
      <c r="Z176">
        <v>0</v>
      </c>
      <c r="AA176">
        <v>0</v>
      </c>
      <c r="AB176">
        <v>0</v>
      </c>
      <c r="AC176">
        <v>0</v>
      </c>
      <c r="AD176">
        <v>0</v>
      </c>
      <c r="AE176">
        <v>0</v>
      </c>
      <c r="AF176">
        <v>2.967</v>
      </c>
      <c r="AG176">
        <v>2.967</v>
      </c>
      <c r="AH176">
        <v>0</v>
      </c>
      <c r="AI176">
        <v>457.416</v>
      </c>
      <c r="AJ176">
        <v>457.416</v>
      </c>
      <c r="AK176">
        <v>2.967</v>
      </c>
      <c r="AL176">
        <v>0.245</v>
      </c>
      <c r="AM176">
        <v>457.171</v>
      </c>
      <c r="AN176">
        <v>202.323</v>
      </c>
      <c r="AO176">
        <v>0</v>
      </c>
      <c r="AP176">
        <v>0</v>
      </c>
      <c r="AQ176">
        <v>0</v>
      </c>
      <c r="AR176">
        <v>0</v>
      </c>
      <c r="AS176" s="113">
        <v>55639</v>
      </c>
      <c r="AT176">
        <v>0</v>
      </c>
      <c r="AU176">
        <v>0</v>
      </c>
      <c r="AV176">
        <v>0</v>
      </c>
      <c r="AW176" s="113">
        <v>13462</v>
      </c>
      <c r="AX176">
        <v>0</v>
      </c>
      <c r="AY176" s="113">
        <v>13462</v>
      </c>
      <c r="AZ176">
        <v>0</v>
      </c>
      <c r="BA176">
        <v>0</v>
      </c>
      <c r="BB176">
        <v>0</v>
      </c>
      <c r="BC176">
        <v>0</v>
      </c>
      <c r="BD176">
        <v>0</v>
      </c>
      <c r="BE176">
        <v>0</v>
      </c>
      <c r="BF176" s="113">
        <v>-66439</v>
      </c>
      <c r="BG176">
        <v>0</v>
      </c>
      <c r="BH176">
        <v>0</v>
      </c>
      <c r="BI176">
        <v>0</v>
      </c>
      <c r="BJ176">
        <v>0</v>
      </c>
      <c r="BK176">
        <v>408.531</v>
      </c>
      <c r="BL176">
        <v>3945</v>
      </c>
      <c r="BM176" s="113">
        <v>10852</v>
      </c>
      <c r="BN176">
        <v>0</v>
      </c>
      <c r="BO176" s="113">
        <v>2952442</v>
      </c>
      <c r="BP176">
        <v>525.083</v>
      </c>
      <c r="BQ176">
        <v>5169</v>
      </c>
      <c r="BR176" s="113">
        <v>2540676</v>
      </c>
      <c r="BS176">
        <v>5310</v>
      </c>
      <c r="BT176" s="113">
        <v>247340</v>
      </c>
      <c r="BU176">
        <v>0</v>
      </c>
      <c r="BV176" s="113">
        <v>66439</v>
      </c>
      <c r="BW176">
        <v>4625.0302734</v>
      </c>
      <c r="BX176">
        <v>4887.3251953</v>
      </c>
      <c r="BY176">
        <v>4887.3251953</v>
      </c>
      <c r="BZ176">
        <v>5931.625</v>
      </c>
      <c r="CA176">
        <v>0.0520361328</v>
      </c>
      <c r="CB176">
        <v>0.0413155273</v>
      </c>
      <c r="CC176">
        <v>1.225</v>
      </c>
      <c r="CD176">
        <v>0</v>
      </c>
      <c r="CE176">
        <v>0</v>
      </c>
      <c r="CF176">
        <v>2711766.9329</v>
      </c>
      <c r="CG176">
        <v>70683.022988</v>
      </c>
      <c r="CH176">
        <v>0</v>
      </c>
      <c r="CI176">
        <v>16279.321086</v>
      </c>
      <c r="CJ176">
        <v>79483.775</v>
      </c>
      <c r="CK176">
        <v>0</v>
      </c>
      <c r="CL176">
        <v>0</v>
      </c>
      <c r="CM176">
        <v>1759.9131375</v>
      </c>
      <c r="CN176">
        <v>7266.240625</v>
      </c>
      <c r="CO176">
        <v>0</v>
      </c>
      <c r="CP176">
        <v>0</v>
      </c>
      <c r="CQ176">
        <v>0</v>
      </c>
      <c r="CR176" s="113">
        <v>2942878</v>
      </c>
      <c r="CS176">
        <v>0.9731658002</v>
      </c>
      <c r="CT176">
        <v>2809762</v>
      </c>
      <c r="CU176">
        <v>607.512</v>
      </c>
      <c r="CV176" s="113">
        <v>189581</v>
      </c>
      <c r="CW176" s="113">
        <v>80193</v>
      </c>
      <c r="CX176" s="113">
        <v>269774</v>
      </c>
      <c r="CY176">
        <v>3212652.2057</v>
      </c>
      <c r="CZ176">
        <v>5229</v>
      </c>
      <c r="DA176">
        <v>829.278</v>
      </c>
      <c r="DB176">
        <v>5262</v>
      </c>
      <c r="DC176">
        <v>987.721</v>
      </c>
      <c r="DD176">
        <v>5199</v>
      </c>
      <c r="DE176">
        <v>2304.818</v>
      </c>
      <c r="DF176">
        <v>5092</v>
      </c>
      <c r="DG176">
        <v>1334.117</v>
      </c>
      <c r="DH176">
        <v>5111</v>
      </c>
      <c r="DI176">
        <v>591.372</v>
      </c>
      <c r="DJ176">
        <v>5121</v>
      </c>
      <c r="DK176">
        <v>332.793</v>
      </c>
      <c r="DL176">
        <v>5121</v>
      </c>
      <c r="DM176">
        <v>1346.994</v>
      </c>
      <c r="DN176">
        <v>5150</v>
      </c>
      <c r="DO176">
        <v>1417.459</v>
      </c>
      <c r="DP176">
        <v>5106</v>
      </c>
      <c r="DQ176">
        <v>668.851</v>
      </c>
      <c r="DR176">
        <v>0</v>
      </c>
      <c r="DS176">
        <v>4971</v>
      </c>
      <c r="DT176">
        <v>2788016</v>
      </c>
      <c r="DU176">
        <v>5310</v>
      </c>
      <c r="DV176" s="113">
        <v>3140230</v>
      </c>
      <c r="DW176" s="113">
        <v>72901</v>
      </c>
      <c r="DX176" s="113">
        <v>3213131</v>
      </c>
      <c r="DY176">
        <v>0</v>
      </c>
      <c r="DZ176" s="113">
        <v>3223983</v>
      </c>
      <c r="EA176" s="113">
        <v>3438518</v>
      </c>
      <c r="EB176" s="113">
        <v>281105</v>
      </c>
      <c r="EC176">
        <v>0</v>
      </c>
      <c r="ED176" s="113">
        <v>281105</v>
      </c>
      <c r="EE176">
        <v>0</v>
      </c>
      <c r="EF176">
        <v>3223983</v>
      </c>
      <c r="EG176">
        <v>5307</v>
      </c>
      <c r="EH176">
        <v>214666</v>
      </c>
      <c r="EI176" s="113">
        <v>3427318</v>
      </c>
      <c r="EJ176" s="113">
        <v>3507219</v>
      </c>
    </row>
    <row r="177" spans="1:140" ht="12.75">
      <c r="A177">
        <v>220810</v>
      </c>
      <c r="B177" t="s">
        <v>719</v>
      </c>
      <c r="C177" t="s">
        <v>60</v>
      </c>
      <c r="D177">
        <v>4</v>
      </c>
      <c r="E177">
        <v>1</v>
      </c>
      <c r="F177">
        <v>501.343</v>
      </c>
      <c r="G177">
        <v>0</v>
      </c>
      <c r="H177">
        <v>0</v>
      </c>
      <c r="I177">
        <v>0.561</v>
      </c>
      <c r="J177">
        <v>5.926</v>
      </c>
      <c r="K177">
        <v>0</v>
      </c>
      <c r="L177">
        <v>0</v>
      </c>
      <c r="M177">
        <v>0</v>
      </c>
      <c r="N177">
        <v>0</v>
      </c>
      <c r="O177">
        <v>0</v>
      </c>
      <c r="P177">
        <v>0</v>
      </c>
      <c r="Q177">
        <v>0</v>
      </c>
      <c r="R177">
        <v>11.036</v>
      </c>
      <c r="S177">
        <v>0</v>
      </c>
      <c r="T177">
        <v>0</v>
      </c>
      <c r="U177">
        <v>0</v>
      </c>
      <c r="V177">
        <v>0</v>
      </c>
      <c r="W177">
        <v>0</v>
      </c>
      <c r="X177">
        <v>0</v>
      </c>
      <c r="Y177">
        <v>0</v>
      </c>
      <c r="Z177">
        <v>0</v>
      </c>
      <c r="AA177">
        <v>0</v>
      </c>
      <c r="AB177">
        <v>0</v>
      </c>
      <c r="AC177">
        <v>0</v>
      </c>
      <c r="AD177">
        <v>0</v>
      </c>
      <c r="AE177">
        <v>0</v>
      </c>
      <c r="AF177">
        <v>0.995</v>
      </c>
      <c r="AG177">
        <v>0.995</v>
      </c>
      <c r="AH177">
        <v>0</v>
      </c>
      <c r="AI177">
        <v>501.343</v>
      </c>
      <c r="AJ177">
        <v>501.343</v>
      </c>
      <c r="AK177">
        <v>0.995</v>
      </c>
      <c r="AL177">
        <v>6.487</v>
      </c>
      <c r="AM177">
        <v>494.856</v>
      </c>
      <c r="AN177">
        <v>137.689</v>
      </c>
      <c r="AO177">
        <v>8</v>
      </c>
      <c r="AP177">
        <v>2</v>
      </c>
      <c r="AQ177">
        <v>40</v>
      </c>
      <c r="AR177">
        <v>0</v>
      </c>
      <c r="AS177" s="113">
        <v>37864</v>
      </c>
      <c r="AT177">
        <v>0</v>
      </c>
      <c r="AU177">
        <v>0</v>
      </c>
      <c r="AV177">
        <v>0</v>
      </c>
      <c r="AW177" s="113">
        <v>14755</v>
      </c>
      <c r="AX177">
        <v>0</v>
      </c>
      <c r="AY177" s="113">
        <v>14755</v>
      </c>
      <c r="AZ177">
        <v>0</v>
      </c>
      <c r="BA177">
        <v>0</v>
      </c>
      <c r="BB177">
        <v>0</v>
      </c>
      <c r="BC177">
        <v>0</v>
      </c>
      <c r="BD177">
        <v>0</v>
      </c>
      <c r="BE177">
        <v>0</v>
      </c>
      <c r="BF177" s="113">
        <v>-72136</v>
      </c>
      <c r="BG177">
        <v>0</v>
      </c>
      <c r="BH177">
        <v>0</v>
      </c>
      <c r="BI177">
        <v>0</v>
      </c>
      <c r="BJ177">
        <v>0</v>
      </c>
      <c r="BK177">
        <v>460.505</v>
      </c>
      <c r="BL177">
        <v>3945</v>
      </c>
      <c r="BM177" s="113">
        <v>12422</v>
      </c>
      <c r="BN177">
        <v>0</v>
      </c>
      <c r="BO177" s="113">
        <v>3496192</v>
      </c>
      <c r="BP177">
        <v>622.257</v>
      </c>
      <c r="BQ177">
        <v>5162</v>
      </c>
      <c r="BR177" s="113">
        <v>2993215</v>
      </c>
      <c r="BS177">
        <v>5302</v>
      </c>
      <c r="BT177" s="113">
        <v>305968</v>
      </c>
      <c r="BU177">
        <v>0</v>
      </c>
      <c r="BV177" s="113">
        <v>72136</v>
      </c>
      <c r="BW177">
        <v>4625.0302734</v>
      </c>
      <c r="BX177">
        <v>4887.3251953</v>
      </c>
      <c r="BY177">
        <v>4887.3251953</v>
      </c>
      <c r="BZ177">
        <v>5931.625</v>
      </c>
      <c r="CA177">
        <v>0.0520361328</v>
      </c>
      <c r="CB177">
        <v>0.0413155273</v>
      </c>
      <c r="CC177">
        <v>20.583</v>
      </c>
      <c r="CD177">
        <v>0</v>
      </c>
      <c r="CE177">
        <v>0</v>
      </c>
      <c r="CF177">
        <v>2935300.221</v>
      </c>
      <c r="CG177">
        <v>72007.55485</v>
      </c>
      <c r="CH177">
        <v>0</v>
      </c>
      <c r="CI177">
        <v>0</v>
      </c>
      <c r="CJ177">
        <v>0</v>
      </c>
      <c r="CK177">
        <v>0</v>
      </c>
      <c r="CL177">
        <v>0</v>
      </c>
      <c r="CM177">
        <v>590.1966875</v>
      </c>
      <c r="CN177">
        <v>122090.63738</v>
      </c>
      <c r="CO177">
        <v>0</v>
      </c>
      <c r="CP177">
        <v>0</v>
      </c>
      <c r="CQ177">
        <v>0</v>
      </c>
      <c r="CR177" s="113">
        <v>3167853</v>
      </c>
      <c r="CS177">
        <v>0.9731658002</v>
      </c>
      <c r="CT177">
        <v>3045998</v>
      </c>
      <c r="CU177">
        <v>658.59</v>
      </c>
      <c r="CV177" s="113">
        <v>205520</v>
      </c>
      <c r="CW177" s="113">
        <v>86936</v>
      </c>
      <c r="CX177" s="113">
        <v>292456</v>
      </c>
      <c r="CY177">
        <v>3460308.6099</v>
      </c>
      <c r="CZ177">
        <v>5229</v>
      </c>
      <c r="DA177">
        <v>829.278</v>
      </c>
      <c r="DB177">
        <v>5262</v>
      </c>
      <c r="DC177">
        <v>987.721</v>
      </c>
      <c r="DD177">
        <v>5199</v>
      </c>
      <c r="DE177">
        <v>2304.818</v>
      </c>
      <c r="DF177">
        <v>5092</v>
      </c>
      <c r="DG177">
        <v>1334.117</v>
      </c>
      <c r="DH177">
        <v>5111</v>
      </c>
      <c r="DI177">
        <v>591.372</v>
      </c>
      <c r="DJ177">
        <v>5121</v>
      </c>
      <c r="DK177">
        <v>332.793</v>
      </c>
      <c r="DL177">
        <v>5121</v>
      </c>
      <c r="DM177">
        <v>1346.994</v>
      </c>
      <c r="DN177">
        <v>5150</v>
      </c>
      <c r="DO177">
        <v>1417.459</v>
      </c>
      <c r="DP177">
        <v>5106</v>
      </c>
      <c r="DQ177">
        <v>668.851</v>
      </c>
      <c r="DR177">
        <v>0</v>
      </c>
      <c r="DS177">
        <v>4971</v>
      </c>
      <c r="DT177">
        <v>3299183</v>
      </c>
      <c r="DU177">
        <v>5302</v>
      </c>
      <c r="DV177" s="113">
        <v>3399642</v>
      </c>
      <c r="DW177" s="113">
        <v>79031</v>
      </c>
      <c r="DX177" s="113">
        <v>3478673</v>
      </c>
      <c r="DY177">
        <v>0</v>
      </c>
      <c r="DZ177" s="113">
        <v>3491095</v>
      </c>
      <c r="EA177" s="113">
        <v>3722351</v>
      </c>
      <c r="EB177" s="113">
        <v>323242</v>
      </c>
      <c r="EC177">
        <v>0</v>
      </c>
      <c r="ED177" s="113">
        <v>323242</v>
      </c>
      <c r="EE177">
        <v>0</v>
      </c>
      <c r="EF177">
        <v>3491095</v>
      </c>
      <c r="EG177">
        <v>5301</v>
      </c>
      <c r="EH177">
        <v>251106</v>
      </c>
      <c r="EI177" s="113">
        <v>3711415</v>
      </c>
      <c r="EJ177" s="113">
        <v>3798305</v>
      </c>
    </row>
    <row r="178" spans="1:140" ht="12.75">
      <c r="A178">
        <v>220811</v>
      </c>
      <c r="B178" t="s">
        <v>719</v>
      </c>
      <c r="C178" t="s">
        <v>61</v>
      </c>
      <c r="D178">
        <v>4</v>
      </c>
      <c r="E178">
        <v>1</v>
      </c>
      <c r="F178">
        <v>287.792</v>
      </c>
      <c r="G178">
        <v>0</v>
      </c>
      <c r="H178">
        <v>0</v>
      </c>
      <c r="I178">
        <v>0.37</v>
      </c>
      <c r="J178">
        <v>0.452</v>
      </c>
      <c r="K178">
        <v>0</v>
      </c>
      <c r="L178">
        <v>0</v>
      </c>
      <c r="M178">
        <v>0</v>
      </c>
      <c r="N178">
        <v>0</v>
      </c>
      <c r="O178">
        <v>0</v>
      </c>
      <c r="P178">
        <v>0</v>
      </c>
      <c r="Q178">
        <v>0</v>
      </c>
      <c r="R178">
        <v>2.439</v>
      </c>
      <c r="S178">
        <v>14.39</v>
      </c>
      <c r="T178">
        <v>277</v>
      </c>
      <c r="U178">
        <v>0</v>
      </c>
      <c r="V178">
        <v>0</v>
      </c>
      <c r="W178">
        <v>0</v>
      </c>
      <c r="X178">
        <v>0</v>
      </c>
      <c r="Y178">
        <v>0</v>
      </c>
      <c r="Z178">
        <v>0</v>
      </c>
      <c r="AA178">
        <v>0</v>
      </c>
      <c r="AB178">
        <v>0</v>
      </c>
      <c r="AC178">
        <v>0</v>
      </c>
      <c r="AD178">
        <v>0</v>
      </c>
      <c r="AE178">
        <v>0</v>
      </c>
      <c r="AF178">
        <v>80.068</v>
      </c>
      <c r="AG178">
        <v>80.068</v>
      </c>
      <c r="AH178">
        <v>0</v>
      </c>
      <c r="AI178">
        <v>287.792</v>
      </c>
      <c r="AJ178">
        <v>287.792</v>
      </c>
      <c r="AK178">
        <v>80.068</v>
      </c>
      <c r="AL178">
        <v>0.822</v>
      </c>
      <c r="AM178">
        <v>286.97</v>
      </c>
      <c r="AN178">
        <v>0</v>
      </c>
      <c r="AO178">
        <v>0</v>
      </c>
      <c r="AP178">
        <v>0</v>
      </c>
      <c r="AQ178">
        <v>0</v>
      </c>
      <c r="AR178">
        <v>0</v>
      </c>
      <c r="AS178">
        <v>0</v>
      </c>
      <c r="AT178">
        <v>0</v>
      </c>
      <c r="AU178">
        <v>0</v>
      </c>
      <c r="AV178">
        <v>0</v>
      </c>
      <c r="AW178" s="113">
        <v>8470</v>
      </c>
      <c r="AX178">
        <v>0</v>
      </c>
      <c r="AY178" s="113">
        <v>8470</v>
      </c>
      <c r="AZ178">
        <v>0</v>
      </c>
      <c r="BA178">
        <v>0</v>
      </c>
      <c r="BB178">
        <v>0</v>
      </c>
      <c r="BC178">
        <v>0</v>
      </c>
      <c r="BD178">
        <v>0</v>
      </c>
      <c r="BE178">
        <v>0</v>
      </c>
      <c r="BF178" s="113">
        <v>-48994</v>
      </c>
      <c r="BG178">
        <v>0</v>
      </c>
      <c r="BH178">
        <v>0</v>
      </c>
      <c r="BI178">
        <v>0</v>
      </c>
      <c r="BJ178">
        <v>0</v>
      </c>
      <c r="BK178">
        <v>254.132</v>
      </c>
      <c r="BL178">
        <v>3945</v>
      </c>
      <c r="BM178" s="113">
        <v>9033</v>
      </c>
      <c r="BN178">
        <v>0</v>
      </c>
      <c r="BO178" s="113">
        <v>2272269</v>
      </c>
      <c r="BP178">
        <v>406.856</v>
      </c>
      <c r="BQ178">
        <v>5115</v>
      </c>
      <c r="BR178" s="113">
        <v>1933748</v>
      </c>
      <c r="BS178">
        <v>5257</v>
      </c>
      <c r="BT178" s="113">
        <v>205176</v>
      </c>
      <c r="BU178">
        <v>0</v>
      </c>
      <c r="BV178" s="113">
        <v>48994</v>
      </c>
      <c r="BW178">
        <v>4625.0302734</v>
      </c>
      <c r="BX178">
        <v>4887.3251953</v>
      </c>
      <c r="BY178">
        <v>4887.3251953</v>
      </c>
      <c r="BZ178">
        <v>5931.625</v>
      </c>
      <c r="CA178">
        <v>0.0520361328</v>
      </c>
      <c r="CB178">
        <v>0.0413155273</v>
      </c>
      <c r="CC178">
        <v>3.206</v>
      </c>
      <c r="CD178">
        <v>0</v>
      </c>
      <c r="CE178">
        <v>0</v>
      </c>
      <c r="CF178">
        <v>1702198.4263</v>
      </c>
      <c r="CG178">
        <v>15913.956713</v>
      </c>
      <c r="CH178">
        <v>0</v>
      </c>
      <c r="CI178">
        <v>10242.445332</v>
      </c>
      <c r="CJ178">
        <v>328612.025</v>
      </c>
      <c r="CK178">
        <v>0</v>
      </c>
      <c r="CL178">
        <v>0</v>
      </c>
      <c r="CM178">
        <v>47493.33505</v>
      </c>
      <c r="CN178">
        <v>19016.78975</v>
      </c>
      <c r="CO178">
        <v>0</v>
      </c>
      <c r="CP178">
        <v>0</v>
      </c>
      <c r="CQ178">
        <v>0</v>
      </c>
      <c r="CR178" s="113">
        <v>2123477</v>
      </c>
      <c r="CS178">
        <v>0.9731658002</v>
      </c>
      <c r="CT178">
        <v>2066495</v>
      </c>
      <c r="CU178">
        <v>446.807</v>
      </c>
      <c r="CV178" s="113">
        <v>139431</v>
      </c>
      <c r="CW178" s="113">
        <v>58980</v>
      </c>
      <c r="CX178" s="113">
        <v>198411</v>
      </c>
      <c r="CY178">
        <v>2321887.9781</v>
      </c>
      <c r="CZ178">
        <v>5229</v>
      </c>
      <c r="DA178">
        <v>829.278</v>
      </c>
      <c r="DB178">
        <v>5262</v>
      </c>
      <c r="DC178">
        <v>987.721</v>
      </c>
      <c r="DD178">
        <v>5199</v>
      </c>
      <c r="DE178">
        <v>2304.818</v>
      </c>
      <c r="DF178">
        <v>5092</v>
      </c>
      <c r="DG178">
        <v>1334.117</v>
      </c>
      <c r="DH178">
        <v>5111</v>
      </c>
      <c r="DI178">
        <v>591.372</v>
      </c>
      <c r="DJ178">
        <v>5121</v>
      </c>
      <c r="DK178">
        <v>332.793</v>
      </c>
      <c r="DL178">
        <v>5121</v>
      </c>
      <c r="DM178">
        <v>1346.994</v>
      </c>
      <c r="DN178">
        <v>5150</v>
      </c>
      <c r="DO178">
        <v>1417.459</v>
      </c>
      <c r="DP178">
        <v>5106</v>
      </c>
      <c r="DQ178">
        <v>668.851</v>
      </c>
      <c r="DR178">
        <v>0</v>
      </c>
      <c r="DS178">
        <v>4971</v>
      </c>
      <c r="DT178">
        <v>2138924</v>
      </c>
      <c r="DU178">
        <v>5257</v>
      </c>
      <c r="DV178" s="113">
        <v>2285418</v>
      </c>
      <c r="DW178" s="113">
        <v>53617</v>
      </c>
      <c r="DX178" s="113">
        <v>2339035</v>
      </c>
      <c r="DY178">
        <v>0</v>
      </c>
      <c r="DZ178" s="113">
        <v>2348068</v>
      </c>
      <c r="EA178" s="113">
        <v>2505247</v>
      </c>
      <c r="EB178" s="113">
        <v>224591</v>
      </c>
      <c r="EC178">
        <v>0</v>
      </c>
      <c r="ED178" s="113">
        <v>224591</v>
      </c>
      <c r="EE178">
        <v>0</v>
      </c>
      <c r="EF178">
        <v>2348068</v>
      </c>
      <c r="EG178">
        <v>5255</v>
      </c>
      <c r="EH178">
        <v>175597</v>
      </c>
      <c r="EI178" s="113">
        <v>2497485</v>
      </c>
      <c r="EJ178" s="113">
        <v>2554949</v>
      </c>
    </row>
    <row r="179" spans="1:140" ht="12.75">
      <c r="A179">
        <v>220812</v>
      </c>
      <c r="B179" t="s">
        <v>719</v>
      </c>
      <c r="C179" t="s">
        <v>62</v>
      </c>
      <c r="D179">
        <v>4</v>
      </c>
      <c r="E179">
        <v>1</v>
      </c>
      <c r="F179">
        <v>127.937</v>
      </c>
      <c r="G179">
        <v>0</v>
      </c>
      <c r="H179">
        <v>0</v>
      </c>
      <c r="I179">
        <v>0</v>
      </c>
      <c r="J179">
        <v>0</v>
      </c>
      <c r="K179">
        <v>0</v>
      </c>
      <c r="L179">
        <v>0</v>
      </c>
      <c r="M179">
        <v>0</v>
      </c>
      <c r="N179">
        <v>0</v>
      </c>
      <c r="O179">
        <v>0</v>
      </c>
      <c r="P179">
        <v>0</v>
      </c>
      <c r="Q179">
        <v>12.177</v>
      </c>
      <c r="R179">
        <v>14.292</v>
      </c>
      <c r="S179">
        <v>0</v>
      </c>
      <c r="T179">
        <v>158</v>
      </c>
      <c r="U179">
        <v>0.928</v>
      </c>
      <c r="V179">
        <v>0</v>
      </c>
      <c r="W179">
        <v>0</v>
      </c>
      <c r="X179">
        <v>0</v>
      </c>
      <c r="Y179">
        <v>0</v>
      </c>
      <c r="Z179">
        <v>0</v>
      </c>
      <c r="AA179">
        <v>0</v>
      </c>
      <c r="AB179">
        <v>0</v>
      </c>
      <c r="AC179">
        <v>0</v>
      </c>
      <c r="AD179">
        <v>0</v>
      </c>
      <c r="AE179">
        <v>0</v>
      </c>
      <c r="AF179">
        <v>0</v>
      </c>
      <c r="AG179">
        <v>0</v>
      </c>
      <c r="AH179">
        <v>0</v>
      </c>
      <c r="AI179">
        <v>127.937</v>
      </c>
      <c r="AJ179">
        <v>127.937</v>
      </c>
      <c r="AK179">
        <v>0</v>
      </c>
      <c r="AL179">
        <v>0</v>
      </c>
      <c r="AM179">
        <v>115.76</v>
      </c>
      <c r="AN179">
        <v>127.933</v>
      </c>
      <c r="AO179">
        <v>5</v>
      </c>
      <c r="AP179">
        <v>1</v>
      </c>
      <c r="AQ179">
        <v>12</v>
      </c>
      <c r="AR179">
        <v>0</v>
      </c>
      <c r="AS179" s="113">
        <v>35182</v>
      </c>
      <c r="AT179">
        <v>0</v>
      </c>
      <c r="AU179">
        <v>0</v>
      </c>
      <c r="AV179">
        <v>0</v>
      </c>
      <c r="AW179" s="113">
        <v>3765</v>
      </c>
      <c r="AX179">
        <v>0</v>
      </c>
      <c r="AY179" s="113">
        <v>3765</v>
      </c>
      <c r="AZ179">
        <v>0</v>
      </c>
      <c r="BA179">
        <v>0</v>
      </c>
      <c r="BB179">
        <v>0</v>
      </c>
      <c r="BC179">
        <v>0</v>
      </c>
      <c r="BD179">
        <v>0</v>
      </c>
      <c r="BE179">
        <v>0</v>
      </c>
      <c r="BF179" s="113">
        <v>-28820</v>
      </c>
      <c r="BG179">
        <v>0</v>
      </c>
      <c r="BH179">
        <v>0</v>
      </c>
      <c r="BI179">
        <v>0</v>
      </c>
      <c r="BJ179">
        <v>0</v>
      </c>
      <c r="BK179">
        <v>141.972</v>
      </c>
      <c r="BL179">
        <v>3945</v>
      </c>
      <c r="BM179" s="113">
        <v>6059</v>
      </c>
      <c r="BN179">
        <v>0</v>
      </c>
      <c r="BO179" s="113">
        <v>1355899</v>
      </c>
      <c r="BP179">
        <v>238.125</v>
      </c>
      <c r="BQ179">
        <v>5232</v>
      </c>
      <c r="BR179" s="113">
        <v>1170347</v>
      </c>
      <c r="BS179">
        <v>5377</v>
      </c>
      <c r="BT179" s="113">
        <v>110157</v>
      </c>
      <c r="BU179">
        <v>0</v>
      </c>
      <c r="BV179" s="113">
        <v>28820</v>
      </c>
      <c r="BW179">
        <v>4625.0302734</v>
      </c>
      <c r="BX179">
        <v>4887.3251953</v>
      </c>
      <c r="BY179">
        <v>4887.3251953</v>
      </c>
      <c r="BZ179">
        <v>5931.625</v>
      </c>
      <c r="CA179">
        <v>0.0520361328</v>
      </c>
      <c r="CB179">
        <v>0.0413155273</v>
      </c>
      <c r="CC179">
        <v>0</v>
      </c>
      <c r="CD179">
        <v>0</v>
      </c>
      <c r="CE179">
        <v>0</v>
      </c>
      <c r="CF179">
        <v>686644.91</v>
      </c>
      <c r="CG179">
        <v>93252.26295</v>
      </c>
      <c r="CH179">
        <v>97510</v>
      </c>
      <c r="CI179">
        <v>0</v>
      </c>
      <c r="CJ179">
        <v>187439.35</v>
      </c>
      <c r="CK179">
        <v>13265.96068</v>
      </c>
      <c r="CL179">
        <v>0</v>
      </c>
      <c r="CM179">
        <v>0</v>
      </c>
      <c r="CN179">
        <v>0</v>
      </c>
      <c r="CO179">
        <v>0</v>
      </c>
      <c r="CP179">
        <v>0</v>
      </c>
      <c r="CQ179">
        <v>0</v>
      </c>
      <c r="CR179" s="113">
        <v>1113294</v>
      </c>
      <c r="CS179">
        <v>0.9731658002</v>
      </c>
      <c r="CT179">
        <v>1049182</v>
      </c>
      <c r="CU179">
        <v>226.849</v>
      </c>
      <c r="CV179" s="113">
        <v>70791</v>
      </c>
      <c r="CW179" s="113">
        <v>29945</v>
      </c>
      <c r="CX179" s="113">
        <v>100736</v>
      </c>
      <c r="CY179">
        <v>1214030.4836</v>
      </c>
      <c r="CZ179">
        <v>5229</v>
      </c>
      <c r="DA179">
        <v>829.278</v>
      </c>
      <c r="DB179">
        <v>5262</v>
      </c>
      <c r="DC179">
        <v>987.721</v>
      </c>
      <c r="DD179">
        <v>5199</v>
      </c>
      <c r="DE179">
        <v>2304.818</v>
      </c>
      <c r="DF179">
        <v>5092</v>
      </c>
      <c r="DG179">
        <v>1334.117</v>
      </c>
      <c r="DH179">
        <v>5111</v>
      </c>
      <c r="DI179">
        <v>591.372</v>
      </c>
      <c r="DJ179">
        <v>5121</v>
      </c>
      <c r="DK179">
        <v>332.793</v>
      </c>
      <c r="DL179">
        <v>5121</v>
      </c>
      <c r="DM179">
        <v>1346.994</v>
      </c>
      <c r="DN179">
        <v>5150</v>
      </c>
      <c r="DO179">
        <v>1417.459</v>
      </c>
      <c r="DP179">
        <v>5106</v>
      </c>
      <c r="DQ179">
        <v>668.851</v>
      </c>
      <c r="DR179">
        <v>0</v>
      </c>
      <c r="DS179">
        <v>4971</v>
      </c>
      <c r="DT179">
        <v>1280504</v>
      </c>
      <c r="DU179">
        <v>5377</v>
      </c>
      <c r="DV179" s="113">
        <v>1186874</v>
      </c>
      <c r="DW179" s="113">
        <v>27222</v>
      </c>
      <c r="DX179" s="113">
        <v>1214096</v>
      </c>
      <c r="DY179">
        <v>0</v>
      </c>
      <c r="DZ179" s="113">
        <v>1220155</v>
      </c>
      <c r="EA179" s="113">
        <v>1299164</v>
      </c>
      <c r="EB179" s="113">
        <v>106861</v>
      </c>
      <c r="EC179">
        <v>0</v>
      </c>
      <c r="ED179" s="113">
        <v>106861</v>
      </c>
      <c r="EE179">
        <v>0</v>
      </c>
      <c r="EF179">
        <v>1220155</v>
      </c>
      <c r="EG179">
        <v>5379</v>
      </c>
      <c r="EH179">
        <v>78041</v>
      </c>
      <c r="EI179" s="113">
        <v>1292071</v>
      </c>
      <c r="EJ179" s="113">
        <v>1324657</v>
      </c>
    </row>
    <row r="180" spans="1:140" ht="12.75">
      <c r="A180">
        <v>220813</v>
      </c>
      <c r="B180" t="s">
        <v>719</v>
      </c>
      <c r="C180" t="s">
        <v>63</v>
      </c>
      <c r="D180">
        <v>4</v>
      </c>
      <c r="E180">
        <v>1</v>
      </c>
      <c r="F180">
        <v>2020.976</v>
      </c>
      <c r="G180">
        <v>0</v>
      </c>
      <c r="H180">
        <v>0</v>
      </c>
      <c r="I180">
        <v>1.124</v>
      </c>
      <c r="J180">
        <v>9.756</v>
      </c>
      <c r="K180">
        <v>1.402</v>
      </c>
      <c r="L180">
        <v>0</v>
      </c>
      <c r="M180">
        <v>0</v>
      </c>
      <c r="N180">
        <v>0</v>
      </c>
      <c r="O180">
        <v>0</v>
      </c>
      <c r="P180">
        <v>0</v>
      </c>
      <c r="Q180">
        <v>0</v>
      </c>
      <c r="R180">
        <v>5.999</v>
      </c>
      <c r="S180">
        <v>101.049</v>
      </c>
      <c r="T180">
        <v>864.5</v>
      </c>
      <c r="U180">
        <v>0</v>
      </c>
      <c r="V180">
        <v>0</v>
      </c>
      <c r="W180">
        <v>0</v>
      </c>
      <c r="X180">
        <v>0</v>
      </c>
      <c r="Y180">
        <v>0</v>
      </c>
      <c r="Z180">
        <v>0</v>
      </c>
      <c r="AA180">
        <v>0</v>
      </c>
      <c r="AB180">
        <v>0</v>
      </c>
      <c r="AC180">
        <v>0</v>
      </c>
      <c r="AD180">
        <v>0</v>
      </c>
      <c r="AE180">
        <v>0</v>
      </c>
      <c r="AF180">
        <v>98.691</v>
      </c>
      <c r="AG180">
        <v>98.691</v>
      </c>
      <c r="AH180">
        <v>0</v>
      </c>
      <c r="AI180">
        <v>2020.976</v>
      </c>
      <c r="AJ180">
        <v>2020.976</v>
      </c>
      <c r="AK180">
        <v>98.691</v>
      </c>
      <c r="AL180">
        <v>12.282</v>
      </c>
      <c r="AM180">
        <v>2008.694</v>
      </c>
      <c r="AN180">
        <v>219.526</v>
      </c>
      <c r="AO180">
        <v>17.25</v>
      </c>
      <c r="AP180">
        <v>0.333</v>
      </c>
      <c r="AQ180">
        <v>0</v>
      </c>
      <c r="AR180" s="113">
        <v>91500</v>
      </c>
      <c r="AS180" s="113">
        <v>60370</v>
      </c>
      <c r="AT180" s="113">
        <v>8708</v>
      </c>
      <c r="AU180">
        <v>0</v>
      </c>
      <c r="AV180">
        <v>0</v>
      </c>
      <c r="AW180" s="113">
        <v>59477</v>
      </c>
      <c r="AX180">
        <v>0</v>
      </c>
      <c r="AY180" s="113">
        <v>59477</v>
      </c>
      <c r="AZ180">
        <v>0</v>
      </c>
      <c r="BA180">
        <v>0</v>
      </c>
      <c r="BB180">
        <v>0</v>
      </c>
      <c r="BC180">
        <v>0</v>
      </c>
      <c r="BD180">
        <v>0</v>
      </c>
      <c r="BE180">
        <v>0</v>
      </c>
      <c r="BF180" s="113">
        <v>-288663</v>
      </c>
      <c r="BG180">
        <v>0</v>
      </c>
      <c r="BH180">
        <v>0</v>
      </c>
      <c r="BI180">
        <v>0</v>
      </c>
      <c r="BJ180">
        <v>0</v>
      </c>
      <c r="BK180" s="168">
        <v>1781.862</v>
      </c>
      <c r="BL180">
        <v>3945</v>
      </c>
      <c r="BM180" s="113">
        <v>27452</v>
      </c>
      <c r="BN180">
        <v>0</v>
      </c>
      <c r="BO180" s="113">
        <v>13483554</v>
      </c>
      <c r="BP180">
        <v>2404.474</v>
      </c>
      <c r="BQ180">
        <v>5112</v>
      </c>
      <c r="BR180" s="113">
        <v>11461713</v>
      </c>
      <c r="BS180">
        <v>5243</v>
      </c>
      <c r="BT180" s="113">
        <v>1145946</v>
      </c>
      <c r="BU180">
        <v>0</v>
      </c>
      <c r="BV180" s="113">
        <v>288663</v>
      </c>
      <c r="BW180">
        <v>4625.0302734</v>
      </c>
      <c r="BX180">
        <v>4887.3251953</v>
      </c>
      <c r="BY180">
        <v>4887.3251953</v>
      </c>
      <c r="BZ180">
        <v>5931.625</v>
      </c>
      <c r="CA180">
        <v>0.0520361328</v>
      </c>
      <c r="CB180">
        <v>0.0413155273</v>
      </c>
      <c r="CC180">
        <v>39.094</v>
      </c>
      <c r="CD180">
        <v>0</v>
      </c>
      <c r="CE180">
        <v>0</v>
      </c>
      <c r="CF180">
        <v>11914819.548</v>
      </c>
      <c r="CG180">
        <v>39142.200213</v>
      </c>
      <c r="CH180">
        <v>0</v>
      </c>
      <c r="CI180">
        <v>71926.030596</v>
      </c>
      <c r="CJ180">
        <v>1025577.9625</v>
      </c>
      <c r="CK180">
        <v>0</v>
      </c>
      <c r="CL180">
        <v>0</v>
      </c>
      <c r="CM180">
        <v>58539.800288</v>
      </c>
      <c r="CN180">
        <v>231890.94775</v>
      </c>
      <c r="CO180">
        <v>0</v>
      </c>
      <c r="CP180">
        <v>0</v>
      </c>
      <c r="CQ180">
        <v>0</v>
      </c>
      <c r="CR180" s="113">
        <v>13402266</v>
      </c>
      <c r="CS180">
        <v>0.9731658002</v>
      </c>
      <c r="CT180">
        <v>12983877</v>
      </c>
      <c r="CU180">
        <v>2807.306</v>
      </c>
      <c r="CV180" s="113">
        <v>876050</v>
      </c>
      <c r="CW180" s="113">
        <v>370573</v>
      </c>
      <c r="CX180" s="113">
        <v>1246623</v>
      </c>
      <c r="CY180">
        <v>14648889.489</v>
      </c>
      <c r="CZ180">
        <v>5229</v>
      </c>
      <c r="DA180">
        <v>829.278</v>
      </c>
      <c r="DB180">
        <v>5262</v>
      </c>
      <c r="DC180">
        <v>987.721</v>
      </c>
      <c r="DD180">
        <v>5199</v>
      </c>
      <c r="DE180">
        <v>2304.818</v>
      </c>
      <c r="DF180">
        <v>5092</v>
      </c>
      <c r="DG180">
        <v>1334.117</v>
      </c>
      <c r="DH180">
        <v>5111</v>
      </c>
      <c r="DI180">
        <v>591.372</v>
      </c>
      <c r="DJ180">
        <v>5121</v>
      </c>
      <c r="DK180">
        <v>332.793</v>
      </c>
      <c r="DL180">
        <v>5121</v>
      </c>
      <c r="DM180">
        <v>1346.994</v>
      </c>
      <c r="DN180">
        <v>5150</v>
      </c>
      <c r="DO180">
        <v>1417.459</v>
      </c>
      <c r="DP180">
        <v>5106</v>
      </c>
      <c r="DQ180">
        <v>668.851</v>
      </c>
      <c r="DR180">
        <v>0</v>
      </c>
      <c r="DS180">
        <v>4971</v>
      </c>
      <c r="DT180">
        <v>12607659</v>
      </c>
      <c r="DU180">
        <v>5243</v>
      </c>
      <c r="DV180" s="113">
        <v>14350948</v>
      </c>
      <c r="DW180" s="113">
        <v>336877</v>
      </c>
      <c r="DX180" s="113">
        <v>14687825</v>
      </c>
      <c r="DY180">
        <v>0</v>
      </c>
      <c r="DZ180" s="113">
        <v>14806777</v>
      </c>
      <c r="EA180" s="113">
        <v>15701262</v>
      </c>
      <c r="EB180" s="113">
        <v>1404511</v>
      </c>
      <c r="EC180">
        <v>0</v>
      </c>
      <c r="ED180" s="113">
        <v>1404511</v>
      </c>
      <c r="EE180">
        <v>0</v>
      </c>
      <c r="EF180">
        <v>14806777</v>
      </c>
      <c r="EG180">
        <v>5274</v>
      </c>
      <c r="EH180">
        <v>1124556</v>
      </c>
      <c r="EI180" s="113">
        <v>15773445</v>
      </c>
      <c r="EJ180" s="113">
        <v>16121586</v>
      </c>
    </row>
    <row r="181" spans="1:140" ht="12.75">
      <c r="A181">
        <v>220814</v>
      </c>
      <c r="B181" t="s">
        <v>719</v>
      </c>
      <c r="C181" t="s">
        <v>64</v>
      </c>
      <c r="D181">
        <v>4</v>
      </c>
      <c r="E181">
        <v>1</v>
      </c>
      <c r="F181">
        <v>145.63</v>
      </c>
      <c r="G181">
        <v>0</v>
      </c>
      <c r="H181">
        <v>0</v>
      </c>
      <c r="I181">
        <v>0.483</v>
      </c>
      <c r="J181">
        <v>0</v>
      </c>
      <c r="K181">
        <v>0</v>
      </c>
      <c r="L181">
        <v>0</v>
      </c>
      <c r="M181">
        <v>0</v>
      </c>
      <c r="N181">
        <v>0</v>
      </c>
      <c r="O181">
        <v>0</v>
      </c>
      <c r="P181">
        <v>0</v>
      </c>
      <c r="Q181">
        <v>0</v>
      </c>
      <c r="R181">
        <v>3.936</v>
      </c>
      <c r="S181">
        <v>7.282</v>
      </c>
      <c r="T181">
        <v>0</v>
      </c>
      <c r="U181">
        <v>0</v>
      </c>
      <c r="V181">
        <v>0</v>
      </c>
      <c r="W181">
        <v>0</v>
      </c>
      <c r="X181">
        <v>0</v>
      </c>
      <c r="Y181">
        <v>0</v>
      </c>
      <c r="Z181">
        <v>0</v>
      </c>
      <c r="AA181">
        <v>0</v>
      </c>
      <c r="AB181">
        <v>0</v>
      </c>
      <c r="AC181">
        <v>0</v>
      </c>
      <c r="AD181">
        <v>0</v>
      </c>
      <c r="AE181">
        <v>0</v>
      </c>
      <c r="AF181">
        <v>2.724</v>
      </c>
      <c r="AG181">
        <v>2.724</v>
      </c>
      <c r="AH181">
        <v>0</v>
      </c>
      <c r="AI181">
        <v>145.63</v>
      </c>
      <c r="AJ181">
        <v>145.63</v>
      </c>
      <c r="AK181">
        <v>2.724</v>
      </c>
      <c r="AL181">
        <v>0.483</v>
      </c>
      <c r="AM181">
        <v>145.147</v>
      </c>
      <c r="AN181">
        <v>0</v>
      </c>
      <c r="AO181">
        <v>0</v>
      </c>
      <c r="AP181">
        <v>0</v>
      </c>
      <c r="AQ181">
        <v>0</v>
      </c>
      <c r="AR181">
        <v>0</v>
      </c>
      <c r="AS181">
        <v>0</v>
      </c>
      <c r="AT181">
        <v>0</v>
      </c>
      <c r="AU181">
        <v>0</v>
      </c>
      <c r="AV181">
        <v>0</v>
      </c>
      <c r="AW181" s="113">
        <v>4286</v>
      </c>
      <c r="AX181">
        <v>0</v>
      </c>
      <c r="AY181" s="113">
        <v>4286</v>
      </c>
      <c r="AZ181">
        <v>0</v>
      </c>
      <c r="BA181">
        <v>0</v>
      </c>
      <c r="BB181">
        <v>0</v>
      </c>
      <c r="BC181">
        <v>0</v>
      </c>
      <c r="BD181">
        <v>0</v>
      </c>
      <c r="BE181">
        <v>0</v>
      </c>
      <c r="BF181" s="113">
        <v>-22864</v>
      </c>
      <c r="BG181">
        <v>0</v>
      </c>
      <c r="BH181">
        <v>0</v>
      </c>
      <c r="BI181">
        <v>0</v>
      </c>
      <c r="BJ181">
        <v>0</v>
      </c>
      <c r="BK181">
        <v>147.192</v>
      </c>
      <c r="BL181">
        <v>3945</v>
      </c>
      <c r="BM181" s="113">
        <v>4560</v>
      </c>
      <c r="BN181">
        <v>0</v>
      </c>
      <c r="BO181" s="113">
        <v>1067076</v>
      </c>
      <c r="BP181">
        <v>190.878</v>
      </c>
      <c r="BQ181">
        <v>5145</v>
      </c>
      <c r="BR181" s="113">
        <v>907224</v>
      </c>
      <c r="BS181">
        <v>5289</v>
      </c>
      <c r="BT181" s="113">
        <v>102309</v>
      </c>
      <c r="BU181">
        <v>0</v>
      </c>
      <c r="BV181" s="113">
        <v>22864</v>
      </c>
      <c r="BW181">
        <v>4625.0302734</v>
      </c>
      <c r="BX181">
        <v>4887.3251953</v>
      </c>
      <c r="BY181">
        <v>4887.3251953</v>
      </c>
      <c r="BZ181">
        <v>5931.625</v>
      </c>
      <c r="CA181">
        <v>0.0520361328</v>
      </c>
      <c r="CB181">
        <v>0.0413155273</v>
      </c>
      <c r="CC181">
        <v>2.415</v>
      </c>
      <c r="CD181">
        <v>0</v>
      </c>
      <c r="CE181">
        <v>0</v>
      </c>
      <c r="CF181">
        <v>860957.57388</v>
      </c>
      <c r="CG181">
        <v>25681.5636</v>
      </c>
      <c r="CH181">
        <v>0</v>
      </c>
      <c r="CI181">
        <v>5182.9352925</v>
      </c>
      <c r="CJ181">
        <v>0</v>
      </c>
      <c r="CK181">
        <v>0</v>
      </c>
      <c r="CL181">
        <v>0</v>
      </c>
      <c r="CM181">
        <v>1615.77465</v>
      </c>
      <c r="CN181">
        <v>14324.874375</v>
      </c>
      <c r="CO181">
        <v>0</v>
      </c>
      <c r="CP181">
        <v>0</v>
      </c>
      <c r="CQ181">
        <v>0</v>
      </c>
      <c r="CR181" s="113">
        <v>907763</v>
      </c>
      <c r="CS181">
        <v>0.9731658002</v>
      </c>
      <c r="CT181">
        <v>883404</v>
      </c>
      <c r="CU181">
        <v>191.005</v>
      </c>
      <c r="CV181" s="113">
        <v>59605</v>
      </c>
      <c r="CW181" s="113">
        <v>25213</v>
      </c>
      <c r="CX181" s="113">
        <v>84818</v>
      </c>
      <c r="CY181">
        <v>992580.72179</v>
      </c>
      <c r="CZ181">
        <v>5229</v>
      </c>
      <c r="DA181">
        <v>829.278</v>
      </c>
      <c r="DB181">
        <v>5262</v>
      </c>
      <c r="DC181">
        <v>987.721</v>
      </c>
      <c r="DD181">
        <v>5199</v>
      </c>
      <c r="DE181">
        <v>2304.818</v>
      </c>
      <c r="DF181">
        <v>5092</v>
      </c>
      <c r="DG181">
        <v>1334.117</v>
      </c>
      <c r="DH181">
        <v>5111</v>
      </c>
      <c r="DI181">
        <v>591.372</v>
      </c>
      <c r="DJ181">
        <v>5121</v>
      </c>
      <c r="DK181">
        <v>332.793</v>
      </c>
      <c r="DL181">
        <v>5121</v>
      </c>
      <c r="DM181">
        <v>1346.994</v>
      </c>
      <c r="DN181">
        <v>5150</v>
      </c>
      <c r="DO181">
        <v>1417.459</v>
      </c>
      <c r="DP181">
        <v>5106</v>
      </c>
      <c r="DQ181">
        <v>668.851</v>
      </c>
      <c r="DR181">
        <v>0</v>
      </c>
      <c r="DS181">
        <v>4971</v>
      </c>
      <c r="DT181">
        <v>1009533</v>
      </c>
      <c r="DU181">
        <v>5289</v>
      </c>
      <c r="DV181" s="113">
        <v>982721</v>
      </c>
      <c r="DW181" s="113">
        <v>22921</v>
      </c>
      <c r="DX181" s="113">
        <v>1005642</v>
      </c>
      <c r="DY181">
        <v>0</v>
      </c>
      <c r="DZ181" s="113">
        <v>1010202</v>
      </c>
      <c r="EA181" s="113">
        <v>1077077</v>
      </c>
      <c r="EB181" s="113">
        <v>102439</v>
      </c>
      <c r="EC181">
        <v>0</v>
      </c>
      <c r="ED181" s="113">
        <v>102439</v>
      </c>
      <c r="EE181">
        <v>0</v>
      </c>
      <c r="EF181">
        <v>1010202</v>
      </c>
      <c r="EG181">
        <v>5289</v>
      </c>
      <c r="EH181">
        <v>79575</v>
      </c>
      <c r="EI181" s="113">
        <v>1072156</v>
      </c>
      <c r="EJ181" s="113">
        <v>1099306</v>
      </c>
    </row>
    <row r="182" spans="1:140" ht="12.75">
      <c r="A182">
        <v>220815</v>
      </c>
      <c r="B182" t="s">
        <v>719</v>
      </c>
      <c r="C182" t="s">
        <v>65</v>
      </c>
      <c r="D182">
        <v>4</v>
      </c>
      <c r="E182">
        <v>1</v>
      </c>
      <c r="F182">
        <v>315.061</v>
      </c>
      <c r="G182">
        <v>0</v>
      </c>
      <c r="H182">
        <v>0</v>
      </c>
      <c r="I182">
        <v>0.622</v>
      </c>
      <c r="J182">
        <v>3.276</v>
      </c>
      <c r="K182">
        <v>0</v>
      </c>
      <c r="L182">
        <v>0</v>
      </c>
      <c r="M182">
        <v>0</v>
      </c>
      <c r="N182">
        <v>0</v>
      </c>
      <c r="O182">
        <v>0</v>
      </c>
      <c r="P182">
        <v>0</v>
      </c>
      <c r="Q182">
        <v>0</v>
      </c>
      <c r="R182">
        <v>0.179</v>
      </c>
      <c r="S182">
        <v>15.753</v>
      </c>
      <c r="T182">
        <v>191</v>
      </c>
      <c r="U182">
        <v>0</v>
      </c>
      <c r="V182">
        <v>0</v>
      </c>
      <c r="W182">
        <v>0</v>
      </c>
      <c r="X182">
        <v>0</v>
      </c>
      <c r="Y182">
        <v>0</v>
      </c>
      <c r="Z182">
        <v>0</v>
      </c>
      <c r="AA182">
        <v>0</v>
      </c>
      <c r="AB182">
        <v>0</v>
      </c>
      <c r="AC182">
        <v>0</v>
      </c>
      <c r="AD182">
        <v>0</v>
      </c>
      <c r="AE182">
        <v>0</v>
      </c>
      <c r="AF182">
        <v>11.522</v>
      </c>
      <c r="AG182">
        <v>11.522</v>
      </c>
      <c r="AH182">
        <v>0</v>
      </c>
      <c r="AI182">
        <v>315.061</v>
      </c>
      <c r="AJ182">
        <v>315.061</v>
      </c>
      <c r="AK182">
        <v>11.522</v>
      </c>
      <c r="AL182">
        <v>3.898</v>
      </c>
      <c r="AM182">
        <v>311.163</v>
      </c>
      <c r="AN182">
        <v>0</v>
      </c>
      <c r="AO182">
        <v>10</v>
      </c>
      <c r="AP182">
        <v>0</v>
      </c>
      <c r="AQ182">
        <v>15</v>
      </c>
      <c r="AR182">
        <v>0</v>
      </c>
      <c r="AS182">
        <v>0</v>
      </c>
      <c r="AT182">
        <v>0</v>
      </c>
      <c r="AU182">
        <v>0</v>
      </c>
      <c r="AV182">
        <v>0</v>
      </c>
      <c r="AW182" s="113">
        <v>9272</v>
      </c>
      <c r="AX182">
        <v>0</v>
      </c>
      <c r="AY182" s="113">
        <v>9272</v>
      </c>
      <c r="AZ182">
        <v>0</v>
      </c>
      <c r="BA182">
        <v>0</v>
      </c>
      <c r="BB182">
        <v>0</v>
      </c>
      <c r="BC182">
        <v>0</v>
      </c>
      <c r="BD182">
        <v>0</v>
      </c>
      <c r="BE182">
        <v>0</v>
      </c>
      <c r="BF182" s="113">
        <v>-39372</v>
      </c>
      <c r="BG182">
        <v>0</v>
      </c>
      <c r="BH182">
        <v>0</v>
      </c>
      <c r="BI182">
        <v>0</v>
      </c>
      <c r="BJ182">
        <v>0</v>
      </c>
      <c r="BK182">
        <v>232.317</v>
      </c>
      <c r="BL182">
        <v>3945</v>
      </c>
      <c r="BM182" s="113">
        <v>3931</v>
      </c>
      <c r="BN182">
        <v>0</v>
      </c>
      <c r="BO182" s="113">
        <v>1803883</v>
      </c>
      <c r="BP182">
        <v>330.209</v>
      </c>
      <c r="BQ182">
        <v>4971</v>
      </c>
      <c r="BR182" s="113">
        <v>1569450</v>
      </c>
      <c r="BS182">
        <v>5103</v>
      </c>
      <c r="BT182" s="113">
        <v>115575</v>
      </c>
      <c r="BU182">
        <v>0</v>
      </c>
      <c r="BV182" s="113">
        <v>39372</v>
      </c>
      <c r="BW182">
        <v>4625.0302734</v>
      </c>
      <c r="BX182">
        <v>4887.3251953</v>
      </c>
      <c r="BY182">
        <v>4887.3251953</v>
      </c>
      <c r="BZ182">
        <v>5931.625</v>
      </c>
      <c r="CA182">
        <v>0.0520361328</v>
      </c>
      <c r="CB182">
        <v>0.0413155273</v>
      </c>
      <c r="CC182">
        <v>12.938</v>
      </c>
      <c r="CD182">
        <v>0</v>
      </c>
      <c r="CE182">
        <v>0</v>
      </c>
      <c r="CF182">
        <v>1845702.2299</v>
      </c>
      <c r="CG182">
        <v>1167.9369625</v>
      </c>
      <c r="CH182">
        <v>0</v>
      </c>
      <c r="CI182">
        <v>11212.942225</v>
      </c>
      <c r="CJ182">
        <v>226588.075</v>
      </c>
      <c r="CK182">
        <v>0</v>
      </c>
      <c r="CL182">
        <v>0</v>
      </c>
      <c r="CM182">
        <v>6834.418325</v>
      </c>
      <c r="CN182">
        <v>76743.36425</v>
      </c>
      <c r="CO182">
        <v>0</v>
      </c>
      <c r="CP182">
        <v>0</v>
      </c>
      <c r="CQ182">
        <v>0</v>
      </c>
      <c r="CR182" s="113">
        <v>2168249</v>
      </c>
      <c r="CS182">
        <v>0.9731658002</v>
      </c>
      <c r="CT182">
        <v>2110066</v>
      </c>
      <c r="CU182">
        <v>456.228</v>
      </c>
      <c r="CV182" s="113">
        <v>142371</v>
      </c>
      <c r="CW182" s="113">
        <v>60224</v>
      </c>
      <c r="CX182" s="113">
        <v>202595</v>
      </c>
      <c r="CY182">
        <v>2370843.9666</v>
      </c>
      <c r="CZ182">
        <v>5229</v>
      </c>
      <c r="DA182">
        <v>829.278</v>
      </c>
      <c r="DB182">
        <v>5262</v>
      </c>
      <c r="DC182">
        <v>987.721</v>
      </c>
      <c r="DD182">
        <v>5199</v>
      </c>
      <c r="DE182">
        <v>2304.818</v>
      </c>
      <c r="DF182">
        <v>5092</v>
      </c>
      <c r="DG182">
        <v>1334.117</v>
      </c>
      <c r="DH182">
        <v>5111</v>
      </c>
      <c r="DI182">
        <v>591.372</v>
      </c>
      <c r="DJ182">
        <v>5121</v>
      </c>
      <c r="DK182">
        <v>332.793</v>
      </c>
      <c r="DL182">
        <v>5121</v>
      </c>
      <c r="DM182">
        <v>1346.994</v>
      </c>
      <c r="DN182">
        <v>5150</v>
      </c>
      <c r="DO182">
        <v>1417.459</v>
      </c>
      <c r="DP182">
        <v>5106</v>
      </c>
      <c r="DQ182">
        <v>668.851</v>
      </c>
      <c r="DR182">
        <v>0</v>
      </c>
      <c r="DS182">
        <v>4971</v>
      </c>
      <c r="DT182">
        <v>1685025</v>
      </c>
      <c r="DU182">
        <v>5103</v>
      </c>
      <c r="DV182" s="113">
        <v>2267909</v>
      </c>
      <c r="DW182" s="113">
        <v>54747</v>
      </c>
      <c r="DX182" s="113">
        <v>2322656</v>
      </c>
      <c r="DY182">
        <v>0</v>
      </c>
      <c r="DZ182" s="113">
        <v>2326587</v>
      </c>
      <c r="EA182" s="113">
        <v>2487811</v>
      </c>
      <c r="EB182" s="113">
        <v>158338</v>
      </c>
      <c r="EC182">
        <v>0</v>
      </c>
      <c r="ED182" s="113">
        <v>158338</v>
      </c>
      <c r="EE182">
        <v>0</v>
      </c>
      <c r="EF182">
        <v>2326587</v>
      </c>
      <c r="EG182">
        <v>5100</v>
      </c>
      <c r="EH182">
        <v>118966</v>
      </c>
      <c r="EI182" s="113">
        <v>2489810</v>
      </c>
      <c r="EJ182" s="113">
        <v>2538454</v>
      </c>
    </row>
    <row r="183" spans="1:140" ht="12.75">
      <c r="A183">
        <v>220816</v>
      </c>
      <c r="B183" t="s">
        <v>719</v>
      </c>
      <c r="C183" t="s">
        <v>66</v>
      </c>
      <c r="D183">
        <v>4</v>
      </c>
      <c r="E183">
        <v>1</v>
      </c>
      <c r="F183">
        <v>624.895</v>
      </c>
      <c r="G183">
        <v>0</v>
      </c>
      <c r="H183">
        <v>0</v>
      </c>
      <c r="I183">
        <v>0.464</v>
      </c>
      <c r="J183">
        <v>3.25</v>
      </c>
      <c r="K183">
        <v>0.111</v>
      </c>
      <c r="L183">
        <v>0</v>
      </c>
      <c r="M183">
        <v>0</v>
      </c>
      <c r="N183">
        <v>0</v>
      </c>
      <c r="O183">
        <v>0</v>
      </c>
      <c r="P183">
        <v>0</v>
      </c>
      <c r="Q183">
        <v>0</v>
      </c>
      <c r="R183">
        <v>13.774</v>
      </c>
      <c r="S183">
        <v>0</v>
      </c>
      <c r="T183">
        <v>432.7</v>
      </c>
      <c r="U183">
        <v>0</v>
      </c>
      <c r="V183">
        <v>0</v>
      </c>
      <c r="W183">
        <v>0</v>
      </c>
      <c r="X183">
        <v>0</v>
      </c>
      <c r="Y183">
        <v>0</v>
      </c>
      <c r="Z183">
        <v>0</v>
      </c>
      <c r="AA183">
        <v>0</v>
      </c>
      <c r="AB183">
        <v>0</v>
      </c>
      <c r="AC183">
        <v>0</v>
      </c>
      <c r="AD183">
        <v>0</v>
      </c>
      <c r="AE183">
        <v>0</v>
      </c>
      <c r="AF183">
        <v>131.331</v>
      </c>
      <c r="AG183">
        <v>131.331</v>
      </c>
      <c r="AH183">
        <v>0</v>
      </c>
      <c r="AI183">
        <v>624.895</v>
      </c>
      <c r="AJ183">
        <v>624.895</v>
      </c>
      <c r="AK183">
        <v>131.331</v>
      </c>
      <c r="AL183">
        <v>3.825</v>
      </c>
      <c r="AM183">
        <v>621.07</v>
      </c>
      <c r="AN183">
        <v>126.915</v>
      </c>
      <c r="AO183">
        <v>0</v>
      </c>
      <c r="AP183">
        <v>0</v>
      </c>
      <c r="AQ183">
        <v>0</v>
      </c>
      <c r="AR183">
        <v>0</v>
      </c>
      <c r="AS183" s="113">
        <v>34902</v>
      </c>
      <c r="AT183">
        <v>0</v>
      </c>
      <c r="AU183">
        <v>0</v>
      </c>
      <c r="AV183">
        <v>0</v>
      </c>
      <c r="AW183" s="113">
        <v>18391</v>
      </c>
      <c r="AX183">
        <v>0</v>
      </c>
      <c r="AY183" s="113">
        <v>18391</v>
      </c>
      <c r="AZ183">
        <v>0</v>
      </c>
      <c r="BA183">
        <v>0</v>
      </c>
      <c r="BB183">
        <v>0</v>
      </c>
      <c r="BC183">
        <v>0</v>
      </c>
      <c r="BD183">
        <v>0</v>
      </c>
      <c r="BE183">
        <v>0</v>
      </c>
      <c r="BF183" s="113">
        <v>-101963</v>
      </c>
      <c r="BG183">
        <v>0</v>
      </c>
      <c r="BH183">
        <v>0</v>
      </c>
      <c r="BI183">
        <v>0</v>
      </c>
      <c r="BJ183">
        <v>0</v>
      </c>
      <c r="BK183">
        <v>563.157</v>
      </c>
      <c r="BL183">
        <v>3945</v>
      </c>
      <c r="BM183" s="113">
        <v>17436</v>
      </c>
      <c r="BN183">
        <v>0</v>
      </c>
      <c r="BO183" s="113">
        <v>4750559</v>
      </c>
      <c r="BP183">
        <v>849.924</v>
      </c>
      <c r="BQ183">
        <v>5123</v>
      </c>
      <c r="BR183" s="113">
        <v>4066430</v>
      </c>
      <c r="BS183">
        <v>5264</v>
      </c>
      <c r="BT183" s="113">
        <v>407158</v>
      </c>
      <c r="BU183">
        <v>0</v>
      </c>
      <c r="BV183" s="113">
        <v>101963</v>
      </c>
      <c r="BW183">
        <v>4625.0302734</v>
      </c>
      <c r="BX183">
        <v>4887.3251953</v>
      </c>
      <c r="BY183">
        <v>4887.3251953</v>
      </c>
      <c r="BZ183">
        <v>5931.625</v>
      </c>
      <c r="CA183">
        <v>0.0520361328</v>
      </c>
      <c r="CB183">
        <v>0.0413155273</v>
      </c>
      <c r="CC183">
        <v>12.403</v>
      </c>
      <c r="CD183">
        <v>0</v>
      </c>
      <c r="CE183">
        <v>0</v>
      </c>
      <c r="CF183">
        <v>3683954.3388</v>
      </c>
      <c r="CG183">
        <v>89872.423025</v>
      </c>
      <c r="CH183">
        <v>0</v>
      </c>
      <c r="CI183">
        <v>0</v>
      </c>
      <c r="CJ183">
        <v>513322.8275</v>
      </c>
      <c r="CK183">
        <v>0</v>
      </c>
      <c r="CL183">
        <v>0</v>
      </c>
      <c r="CM183">
        <v>77900.624288</v>
      </c>
      <c r="CN183">
        <v>73569.944875</v>
      </c>
      <c r="CO183">
        <v>0</v>
      </c>
      <c r="CP183">
        <v>0</v>
      </c>
      <c r="CQ183">
        <v>0</v>
      </c>
      <c r="CR183" s="113">
        <v>4473522</v>
      </c>
      <c r="CS183">
        <v>0.9731658002</v>
      </c>
      <c r="CT183">
        <v>4319513</v>
      </c>
      <c r="CU183">
        <v>933.943</v>
      </c>
      <c r="CV183" s="113">
        <v>291447</v>
      </c>
      <c r="CW183" s="113">
        <v>123283</v>
      </c>
      <c r="CX183" s="113">
        <v>414730</v>
      </c>
      <c r="CY183">
        <v>4888252.1584</v>
      </c>
      <c r="CZ183">
        <v>5229</v>
      </c>
      <c r="DA183">
        <v>829.278</v>
      </c>
      <c r="DB183">
        <v>5262</v>
      </c>
      <c r="DC183">
        <v>987.721</v>
      </c>
      <c r="DD183">
        <v>5199</v>
      </c>
      <c r="DE183">
        <v>2304.818</v>
      </c>
      <c r="DF183">
        <v>5092</v>
      </c>
      <c r="DG183">
        <v>1334.117</v>
      </c>
      <c r="DH183">
        <v>5111</v>
      </c>
      <c r="DI183">
        <v>591.372</v>
      </c>
      <c r="DJ183">
        <v>5121</v>
      </c>
      <c r="DK183">
        <v>332.793</v>
      </c>
      <c r="DL183">
        <v>5121</v>
      </c>
      <c r="DM183">
        <v>1346.994</v>
      </c>
      <c r="DN183">
        <v>5150</v>
      </c>
      <c r="DO183">
        <v>1417.459</v>
      </c>
      <c r="DP183">
        <v>5106</v>
      </c>
      <c r="DQ183">
        <v>668.851</v>
      </c>
      <c r="DR183">
        <v>0</v>
      </c>
      <c r="DS183">
        <v>4971</v>
      </c>
      <c r="DT183">
        <v>4473588</v>
      </c>
      <c r="DU183">
        <v>5264</v>
      </c>
      <c r="DV183" s="113">
        <v>4784590</v>
      </c>
      <c r="DW183" s="113">
        <v>112073</v>
      </c>
      <c r="DX183" s="113">
        <v>4896663</v>
      </c>
      <c r="DY183">
        <v>0</v>
      </c>
      <c r="DZ183" s="113">
        <v>4914099</v>
      </c>
      <c r="EA183" s="113">
        <v>5243156</v>
      </c>
      <c r="EB183" s="113">
        <v>440577</v>
      </c>
      <c r="EC183">
        <v>0</v>
      </c>
      <c r="ED183" s="113">
        <v>440577</v>
      </c>
      <c r="EE183">
        <v>0</v>
      </c>
      <c r="EF183">
        <v>4914099</v>
      </c>
      <c r="EG183">
        <v>5262</v>
      </c>
      <c r="EH183">
        <v>338614</v>
      </c>
      <c r="EI183" s="113">
        <v>5226866</v>
      </c>
      <c r="EJ183" s="113">
        <v>5347220</v>
      </c>
    </row>
    <row r="184" spans="1:140" ht="12.75">
      <c r="A184">
        <v>221801</v>
      </c>
      <c r="B184" t="s">
        <v>719</v>
      </c>
      <c r="C184" t="s">
        <v>67</v>
      </c>
      <c r="D184">
        <v>4</v>
      </c>
      <c r="E184">
        <v>1</v>
      </c>
      <c r="F184">
        <v>5835.377</v>
      </c>
      <c r="G184">
        <v>0.194</v>
      </c>
      <c r="H184">
        <v>2.4</v>
      </c>
      <c r="I184">
        <v>2.616</v>
      </c>
      <c r="J184">
        <v>123.681</v>
      </c>
      <c r="K184">
        <v>10.68</v>
      </c>
      <c r="L184">
        <v>0</v>
      </c>
      <c r="M184">
        <v>0</v>
      </c>
      <c r="N184">
        <v>0</v>
      </c>
      <c r="O184">
        <v>0</v>
      </c>
      <c r="P184">
        <v>3.888</v>
      </c>
      <c r="Q184">
        <v>0</v>
      </c>
      <c r="R184">
        <v>153.124</v>
      </c>
      <c r="S184">
        <v>0</v>
      </c>
      <c r="T184">
        <v>2452.5</v>
      </c>
      <c r="U184">
        <v>1.771</v>
      </c>
      <c r="V184">
        <v>0</v>
      </c>
      <c r="W184">
        <v>0</v>
      </c>
      <c r="X184">
        <v>0</v>
      </c>
      <c r="Y184">
        <v>0</v>
      </c>
      <c r="Z184">
        <v>0</v>
      </c>
      <c r="AA184">
        <v>0</v>
      </c>
      <c r="AB184">
        <v>0</v>
      </c>
      <c r="AC184">
        <v>0</v>
      </c>
      <c r="AD184">
        <v>0</v>
      </c>
      <c r="AE184">
        <v>0</v>
      </c>
      <c r="AF184">
        <v>1062.095</v>
      </c>
      <c r="AG184">
        <v>1062.095</v>
      </c>
      <c r="AH184">
        <v>0</v>
      </c>
      <c r="AI184">
        <v>5835.377</v>
      </c>
      <c r="AJ184">
        <v>5835.377</v>
      </c>
      <c r="AK184">
        <v>1062.095</v>
      </c>
      <c r="AL184">
        <v>143.459</v>
      </c>
      <c r="AM184">
        <v>5691.918</v>
      </c>
      <c r="AN184">
        <v>3043.479</v>
      </c>
      <c r="AO184">
        <v>0</v>
      </c>
      <c r="AP184">
        <v>0</v>
      </c>
      <c r="AQ184">
        <v>0</v>
      </c>
      <c r="AR184">
        <v>0</v>
      </c>
      <c r="AS184" s="113">
        <v>836957</v>
      </c>
      <c r="AT184">
        <v>0</v>
      </c>
      <c r="AU184">
        <v>0</v>
      </c>
      <c r="AV184">
        <v>0</v>
      </c>
      <c r="AW184" s="113">
        <v>171735</v>
      </c>
      <c r="AX184">
        <v>0</v>
      </c>
      <c r="AY184" s="113">
        <v>171735</v>
      </c>
      <c r="AZ184">
        <v>0</v>
      </c>
      <c r="BA184" s="113">
        <v>36966</v>
      </c>
      <c r="BB184">
        <v>0</v>
      </c>
      <c r="BC184">
        <v>0</v>
      </c>
      <c r="BD184">
        <v>0</v>
      </c>
      <c r="BE184" s="113">
        <v>36966</v>
      </c>
      <c r="BF184" s="113">
        <v>-793470</v>
      </c>
      <c r="BG184">
        <v>0</v>
      </c>
      <c r="BH184">
        <v>0</v>
      </c>
      <c r="BI184">
        <v>0</v>
      </c>
      <c r="BJ184">
        <v>0</v>
      </c>
      <c r="BK184" s="168">
        <v>4413.804</v>
      </c>
      <c r="BL184">
        <v>3945</v>
      </c>
      <c r="BM184" s="113">
        <v>116386</v>
      </c>
      <c r="BN184" s="113">
        <v>45688</v>
      </c>
      <c r="BO184" s="113">
        <v>37310090</v>
      </c>
      <c r="BP184">
        <v>6601.925</v>
      </c>
      <c r="BQ184">
        <v>5176</v>
      </c>
      <c r="BR184" s="113">
        <v>32100795</v>
      </c>
      <c r="BS184">
        <v>5314</v>
      </c>
      <c r="BT184" s="113">
        <v>2979385</v>
      </c>
      <c r="BU184">
        <v>0</v>
      </c>
      <c r="BV184" s="113">
        <v>793470</v>
      </c>
      <c r="BW184">
        <v>4625.0302734</v>
      </c>
      <c r="BX184">
        <v>4887.3251953</v>
      </c>
      <c r="BY184">
        <v>4887.3251953</v>
      </c>
      <c r="BZ184">
        <v>5931.625</v>
      </c>
      <c r="CA184">
        <v>0.0520361328</v>
      </c>
      <c r="CB184">
        <v>0.0413155273</v>
      </c>
      <c r="CC184">
        <v>439.885</v>
      </c>
      <c r="CD184">
        <v>0</v>
      </c>
      <c r="CE184">
        <v>0</v>
      </c>
      <c r="CF184">
        <v>33762323.107</v>
      </c>
      <c r="CG184">
        <v>999101.56115</v>
      </c>
      <c r="CH184">
        <v>0</v>
      </c>
      <c r="CI184">
        <v>0</v>
      </c>
      <c r="CJ184">
        <v>2909462.0625</v>
      </c>
      <c r="CK184">
        <v>25316.827979</v>
      </c>
      <c r="CL184">
        <v>0</v>
      </c>
      <c r="CM184">
        <v>629994.92544</v>
      </c>
      <c r="CN184">
        <v>2609232.8631</v>
      </c>
      <c r="CO184">
        <v>0</v>
      </c>
      <c r="CP184">
        <v>92248.632</v>
      </c>
      <c r="CQ184">
        <v>0</v>
      </c>
      <c r="CR184" s="113">
        <v>41809354</v>
      </c>
      <c r="CS184">
        <v>0.9731658002</v>
      </c>
      <c r="CT184">
        <v>39836962</v>
      </c>
      <c r="CU184">
        <v>8613.341</v>
      </c>
      <c r="CV184" s="113">
        <v>2687885</v>
      </c>
      <c r="CW184" s="113">
        <v>1136988</v>
      </c>
      <c r="CX184" s="113">
        <v>3824873</v>
      </c>
      <c r="CY184">
        <v>45634227.347</v>
      </c>
      <c r="CZ184">
        <v>5229</v>
      </c>
      <c r="DA184">
        <v>829.278</v>
      </c>
      <c r="DB184">
        <v>5262</v>
      </c>
      <c r="DC184">
        <v>987.721</v>
      </c>
      <c r="DD184">
        <v>5199</v>
      </c>
      <c r="DE184">
        <v>2304.818</v>
      </c>
      <c r="DF184">
        <v>5092</v>
      </c>
      <c r="DG184">
        <v>1334.117</v>
      </c>
      <c r="DH184">
        <v>5111</v>
      </c>
      <c r="DI184">
        <v>591.372</v>
      </c>
      <c r="DJ184">
        <v>5121</v>
      </c>
      <c r="DK184">
        <v>332.793</v>
      </c>
      <c r="DL184">
        <v>5121</v>
      </c>
      <c r="DM184">
        <v>1346.994</v>
      </c>
      <c r="DN184">
        <v>5150</v>
      </c>
      <c r="DO184">
        <v>1417.459</v>
      </c>
      <c r="DP184">
        <v>5106</v>
      </c>
      <c r="DQ184">
        <v>668.851</v>
      </c>
      <c r="DR184">
        <v>0</v>
      </c>
      <c r="DS184">
        <v>4971</v>
      </c>
      <c r="DT184">
        <v>35080180</v>
      </c>
      <c r="DU184">
        <v>5314</v>
      </c>
      <c r="DV184" s="113">
        <v>44582653</v>
      </c>
      <c r="DW184" s="113">
        <v>1033601</v>
      </c>
      <c r="DX184" s="113">
        <v>45616254</v>
      </c>
      <c r="DY184" s="113">
        <v>-8722</v>
      </c>
      <c r="DZ184" s="113">
        <v>45723918</v>
      </c>
      <c r="EA184" s="113">
        <v>48785963</v>
      </c>
      <c r="EB184" s="113">
        <v>3914564</v>
      </c>
      <c r="EC184">
        <v>0</v>
      </c>
      <c r="ED184" s="113">
        <v>3914564</v>
      </c>
      <c r="EE184">
        <v>0</v>
      </c>
      <c r="EF184">
        <v>45723918</v>
      </c>
      <c r="EG184">
        <v>5308</v>
      </c>
      <c r="EH184">
        <v>3121094</v>
      </c>
      <c r="EI184" s="113">
        <v>48755321</v>
      </c>
      <c r="EJ184" s="113">
        <v>49720526</v>
      </c>
    </row>
    <row r="185" spans="1:140" ht="12.75">
      <c r="A185">
        <v>226801</v>
      </c>
      <c r="B185" t="s">
        <v>719</v>
      </c>
      <c r="C185" t="s">
        <v>68</v>
      </c>
      <c r="D185">
        <v>4</v>
      </c>
      <c r="E185">
        <v>1</v>
      </c>
      <c r="F185">
        <v>709.466</v>
      </c>
      <c r="G185">
        <v>0</v>
      </c>
      <c r="H185">
        <v>0</v>
      </c>
      <c r="I185">
        <v>0.566</v>
      </c>
      <c r="J185">
        <v>10.19</v>
      </c>
      <c r="K185">
        <v>0</v>
      </c>
      <c r="L185">
        <v>0</v>
      </c>
      <c r="M185">
        <v>0</v>
      </c>
      <c r="N185">
        <v>0</v>
      </c>
      <c r="O185">
        <v>0</v>
      </c>
      <c r="P185">
        <v>0</v>
      </c>
      <c r="Q185">
        <v>11.432</v>
      </c>
      <c r="R185">
        <v>17.618</v>
      </c>
      <c r="S185">
        <v>0</v>
      </c>
      <c r="T185">
        <v>317.2</v>
      </c>
      <c r="U185">
        <v>0</v>
      </c>
      <c r="V185">
        <v>0</v>
      </c>
      <c r="W185">
        <v>0</v>
      </c>
      <c r="X185">
        <v>0</v>
      </c>
      <c r="Y185">
        <v>0</v>
      </c>
      <c r="Z185">
        <v>0</v>
      </c>
      <c r="AA185">
        <v>0</v>
      </c>
      <c r="AB185">
        <v>0</v>
      </c>
      <c r="AC185">
        <v>0</v>
      </c>
      <c r="AD185">
        <v>0</v>
      </c>
      <c r="AE185">
        <v>0</v>
      </c>
      <c r="AF185">
        <v>4.426</v>
      </c>
      <c r="AG185">
        <v>4.426</v>
      </c>
      <c r="AH185">
        <v>0</v>
      </c>
      <c r="AI185">
        <v>709.466</v>
      </c>
      <c r="AJ185">
        <v>709.466</v>
      </c>
      <c r="AK185">
        <v>4.426</v>
      </c>
      <c r="AL185">
        <v>10.756</v>
      </c>
      <c r="AM185">
        <v>687.278</v>
      </c>
      <c r="AN185">
        <v>122.868</v>
      </c>
      <c r="AO185">
        <v>25</v>
      </c>
      <c r="AP185">
        <v>0</v>
      </c>
      <c r="AQ185">
        <v>43</v>
      </c>
      <c r="AR185">
        <v>0</v>
      </c>
      <c r="AS185" s="113">
        <v>33789</v>
      </c>
      <c r="AT185">
        <v>0</v>
      </c>
      <c r="AU185">
        <v>0</v>
      </c>
      <c r="AV185">
        <v>0</v>
      </c>
      <c r="AW185" s="113">
        <v>20880</v>
      </c>
      <c r="AX185">
        <v>0</v>
      </c>
      <c r="AY185" s="113">
        <v>20880</v>
      </c>
      <c r="AZ185">
        <v>0</v>
      </c>
      <c r="BA185">
        <v>0</v>
      </c>
      <c r="BB185">
        <v>0</v>
      </c>
      <c r="BC185">
        <v>0</v>
      </c>
      <c r="BD185">
        <v>0</v>
      </c>
      <c r="BE185">
        <v>0</v>
      </c>
      <c r="BF185" s="113">
        <v>-103295</v>
      </c>
      <c r="BG185">
        <v>0</v>
      </c>
      <c r="BH185">
        <v>0</v>
      </c>
      <c r="BI185">
        <v>0</v>
      </c>
      <c r="BJ185">
        <v>0.301</v>
      </c>
      <c r="BK185">
        <v>589.887</v>
      </c>
      <c r="BL185">
        <v>3945</v>
      </c>
      <c r="BM185">
        <v>0</v>
      </c>
      <c r="BN185">
        <v>0</v>
      </c>
      <c r="BO185" s="113">
        <v>4735427</v>
      </c>
      <c r="BP185">
        <v>872.13</v>
      </c>
      <c r="BQ185">
        <v>4998</v>
      </c>
      <c r="BR185" s="113">
        <v>4168997</v>
      </c>
      <c r="BS185">
        <v>5118</v>
      </c>
      <c r="BT185" s="113">
        <v>294564</v>
      </c>
      <c r="BU185">
        <v>0</v>
      </c>
      <c r="BV185" s="113">
        <v>103295</v>
      </c>
      <c r="BW185">
        <v>4625.0302734</v>
      </c>
      <c r="BX185">
        <v>4887.3251953</v>
      </c>
      <c r="BY185">
        <v>4887.3251953</v>
      </c>
      <c r="BZ185">
        <v>5931.625</v>
      </c>
      <c r="CA185">
        <v>0.0520361328</v>
      </c>
      <c r="CB185">
        <v>0.0413155273</v>
      </c>
      <c r="CC185">
        <v>33.4</v>
      </c>
      <c r="CD185">
        <v>0</v>
      </c>
      <c r="CE185">
        <v>0</v>
      </c>
      <c r="CF185">
        <v>4076675.3668</v>
      </c>
      <c r="CG185">
        <v>114953.70618</v>
      </c>
      <c r="CH185">
        <v>91559</v>
      </c>
      <c r="CI185">
        <v>0</v>
      </c>
      <c r="CJ185">
        <v>376302.29</v>
      </c>
      <c r="CK185">
        <v>0</v>
      </c>
      <c r="CL185">
        <v>0</v>
      </c>
      <c r="CM185">
        <v>2625.337225</v>
      </c>
      <c r="CN185">
        <v>198116.275</v>
      </c>
      <c r="CO185">
        <v>0</v>
      </c>
      <c r="CP185">
        <v>0</v>
      </c>
      <c r="CQ185">
        <v>0</v>
      </c>
      <c r="CR185" s="113">
        <v>4894021</v>
      </c>
      <c r="CS185">
        <v>0.9731658002</v>
      </c>
      <c r="CT185">
        <v>4729812</v>
      </c>
      <c r="CU185">
        <v>1022.655</v>
      </c>
      <c r="CV185" s="113">
        <v>319130</v>
      </c>
      <c r="CW185" s="113">
        <v>134994</v>
      </c>
      <c r="CX185" s="113">
        <v>454124</v>
      </c>
      <c r="CY185">
        <v>5348144.9752</v>
      </c>
      <c r="CZ185">
        <v>5229</v>
      </c>
      <c r="DA185">
        <v>829.278</v>
      </c>
      <c r="DB185">
        <v>5262</v>
      </c>
      <c r="DC185">
        <v>987.721</v>
      </c>
      <c r="DD185">
        <v>5199</v>
      </c>
      <c r="DE185">
        <v>2304.818</v>
      </c>
      <c r="DF185">
        <v>5092</v>
      </c>
      <c r="DG185">
        <v>1334.117</v>
      </c>
      <c r="DH185">
        <v>5111</v>
      </c>
      <c r="DI185">
        <v>591.372</v>
      </c>
      <c r="DJ185">
        <v>5121</v>
      </c>
      <c r="DK185">
        <v>332.793</v>
      </c>
      <c r="DL185">
        <v>5121</v>
      </c>
      <c r="DM185">
        <v>1346.994</v>
      </c>
      <c r="DN185">
        <v>5150</v>
      </c>
      <c r="DO185">
        <v>1417.459</v>
      </c>
      <c r="DP185">
        <v>5106</v>
      </c>
      <c r="DQ185">
        <v>668.851</v>
      </c>
      <c r="DR185">
        <v>0</v>
      </c>
      <c r="DS185">
        <v>4971</v>
      </c>
      <c r="DT185">
        <v>4463561</v>
      </c>
      <c r="DU185">
        <v>5118</v>
      </c>
      <c r="DV185" s="113">
        <v>5111230</v>
      </c>
      <c r="DW185" s="113">
        <v>122719</v>
      </c>
      <c r="DX185" s="113">
        <v>5233949</v>
      </c>
      <c r="DY185">
        <v>0</v>
      </c>
      <c r="DZ185" s="113">
        <v>5233949</v>
      </c>
      <c r="EA185" s="113">
        <v>5591878</v>
      </c>
      <c r="EB185" s="113">
        <v>339928</v>
      </c>
      <c r="EC185">
        <v>0</v>
      </c>
      <c r="ED185" s="113">
        <v>339928</v>
      </c>
      <c r="EE185">
        <v>0</v>
      </c>
      <c r="EF185">
        <v>5233949</v>
      </c>
      <c r="EG185">
        <v>5118</v>
      </c>
      <c r="EH185">
        <v>236633</v>
      </c>
      <c r="EI185" s="113">
        <v>5584778</v>
      </c>
      <c r="EJ185" s="113">
        <v>5708953</v>
      </c>
    </row>
    <row r="186" spans="1:140" ht="12.75">
      <c r="A186">
        <v>227801</v>
      </c>
      <c r="B186" t="s">
        <v>719</v>
      </c>
      <c r="C186" t="s">
        <v>69</v>
      </c>
      <c r="D186">
        <v>4</v>
      </c>
      <c r="E186">
        <v>1</v>
      </c>
      <c r="F186">
        <v>141.298</v>
      </c>
      <c r="G186">
        <v>0</v>
      </c>
      <c r="H186">
        <v>0</v>
      </c>
      <c r="I186">
        <v>0</v>
      </c>
      <c r="J186">
        <v>2.108</v>
      </c>
      <c r="K186">
        <v>0</v>
      </c>
      <c r="L186">
        <v>0</v>
      </c>
      <c r="M186">
        <v>0</v>
      </c>
      <c r="N186">
        <v>0</v>
      </c>
      <c r="O186">
        <v>0</v>
      </c>
      <c r="P186">
        <v>0</v>
      </c>
      <c r="Q186">
        <v>25.251</v>
      </c>
      <c r="R186">
        <v>13.996</v>
      </c>
      <c r="S186">
        <v>0</v>
      </c>
      <c r="T186">
        <v>171.2</v>
      </c>
      <c r="U186">
        <v>1.874</v>
      </c>
      <c r="V186">
        <v>0</v>
      </c>
      <c r="W186">
        <v>0</v>
      </c>
      <c r="X186">
        <v>0</v>
      </c>
      <c r="Y186">
        <v>0</v>
      </c>
      <c r="Z186">
        <v>0</v>
      </c>
      <c r="AA186">
        <v>0</v>
      </c>
      <c r="AB186">
        <v>0</v>
      </c>
      <c r="AC186">
        <v>0</v>
      </c>
      <c r="AD186">
        <v>0</v>
      </c>
      <c r="AE186">
        <v>0</v>
      </c>
      <c r="AF186">
        <v>14.822</v>
      </c>
      <c r="AG186">
        <v>14.822</v>
      </c>
      <c r="AH186">
        <v>0</v>
      </c>
      <c r="AI186">
        <v>141.298</v>
      </c>
      <c r="AJ186">
        <v>141.298</v>
      </c>
      <c r="AK186">
        <v>14.822</v>
      </c>
      <c r="AL186">
        <v>2.108</v>
      </c>
      <c r="AM186">
        <v>113.939</v>
      </c>
      <c r="AN186">
        <v>141.295</v>
      </c>
      <c r="AO186">
        <v>55</v>
      </c>
      <c r="AP186">
        <v>1</v>
      </c>
      <c r="AQ186">
        <v>17</v>
      </c>
      <c r="AR186">
        <v>0</v>
      </c>
      <c r="AS186" s="113">
        <v>38856</v>
      </c>
      <c r="AT186">
        <v>0</v>
      </c>
      <c r="AU186">
        <v>0</v>
      </c>
      <c r="AV186">
        <v>0</v>
      </c>
      <c r="AW186" s="113">
        <v>4158</v>
      </c>
      <c r="AX186">
        <v>0</v>
      </c>
      <c r="AY186" s="113">
        <v>4158</v>
      </c>
      <c r="AZ186">
        <v>0</v>
      </c>
      <c r="BA186">
        <v>0</v>
      </c>
      <c r="BB186">
        <v>0</v>
      </c>
      <c r="BC186">
        <v>0</v>
      </c>
      <c r="BD186">
        <v>0</v>
      </c>
      <c r="BE186">
        <v>0</v>
      </c>
      <c r="BF186" s="113">
        <v>-39763</v>
      </c>
      <c r="BG186">
        <v>0</v>
      </c>
      <c r="BH186">
        <v>0</v>
      </c>
      <c r="BI186">
        <v>0</v>
      </c>
      <c r="BJ186">
        <v>0</v>
      </c>
      <c r="BK186">
        <v>199.682</v>
      </c>
      <c r="BL186">
        <v>3945</v>
      </c>
      <c r="BM186" s="113">
        <v>8434</v>
      </c>
      <c r="BN186">
        <v>0</v>
      </c>
      <c r="BO186" s="113">
        <v>1906742</v>
      </c>
      <c r="BP186">
        <v>329.643</v>
      </c>
      <c r="BQ186">
        <v>5357</v>
      </c>
      <c r="BR186" s="113">
        <v>1621006</v>
      </c>
      <c r="BS186">
        <v>5503</v>
      </c>
      <c r="BT186" s="113">
        <v>192883</v>
      </c>
      <c r="BU186">
        <v>0</v>
      </c>
      <c r="BV186" s="113">
        <v>39763</v>
      </c>
      <c r="BW186">
        <v>4625.0302734</v>
      </c>
      <c r="BX186">
        <v>4887.3251953</v>
      </c>
      <c r="BY186">
        <v>4887.3251953</v>
      </c>
      <c r="BZ186">
        <v>5931.625</v>
      </c>
      <c r="CA186">
        <v>0.0520361328</v>
      </c>
      <c r="CB186">
        <v>0.0413155273</v>
      </c>
      <c r="CC186">
        <v>6.324</v>
      </c>
      <c r="CD186">
        <v>0</v>
      </c>
      <c r="CE186">
        <v>0</v>
      </c>
      <c r="CF186">
        <v>675843.42088</v>
      </c>
      <c r="CG186">
        <v>91320.92585</v>
      </c>
      <c r="CH186">
        <v>202202</v>
      </c>
      <c r="CI186">
        <v>0</v>
      </c>
      <c r="CJ186">
        <v>203098.84</v>
      </c>
      <c r="CK186">
        <v>26789.235253</v>
      </c>
      <c r="CL186">
        <v>0</v>
      </c>
      <c r="CM186">
        <v>8791.854575</v>
      </c>
      <c r="CN186">
        <v>37511.5965</v>
      </c>
      <c r="CO186">
        <v>0</v>
      </c>
      <c r="CP186">
        <v>0</v>
      </c>
      <c r="CQ186">
        <v>0</v>
      </c>
      <c r="CR186" s="113">
        <v>1284414</v>
      </c>
      <c r="CS186">
        <v>0.9731658002</v>
      </c>
      <c r="CT186">
        <v>1212134</v>
      </c>
      <c r="CU186">
        <v>262.081</v>
      </c>
      <c r="CV186" s="113">
        <v>81785</v>
      </c>
      <c r="CW186" s="113">
        <v>34596</v>
      </c>
      <c r="CX186" s="113">
        <v>116381</v>
      </c>
      <c r="CY186">
        <v>1400794.8731</v>
      </c>
      <c r="CZ186">
        <v>5229</v>
      </c>
      <c r="DA186">
        <v>829.278</v>
      </c>
      <c r="DB186">
        <v>5262</v>
      </c>
      <c r="DC186">
        <v>987.721</v>
      </c>
      <c r="DD186">
        <v>5199</v>
      </c>
      <c r="DE186">
        <v>2304.818</v>
      </c>
      <c r="DF186">
        <v>5092</v>
      </c>
      <c r="DG186">
        <v>1334.117</v>
      </c>
      <c r="DH186">
        <v>5111</v>
      </c>
      <c r="DI186">
        <v>591.372</v>
      </c>
      <c r="DJ186">
        <v>5121</v>
      </c>
      <c r="DK186">
        <v>332.793</v>
      </c>
      <c r="DL186">
        <v>5121</v>
      </c>
      <c r="DM186">
        <v>1346.994</v>
      </c>
      <c r="DN186">
        <v>5150</v>
      </c>
      <c r="DO186">
        <v>1417.459</v>
      </c>
      <c r="DP186">
        <v>5106</v>
      </c>
      <c r="DQ186">
        <v>668.851</v>
      </c>
      <c r="DR186">
        <v>0</v>
      </c>
      <c r="DS186">
        <v>4971</v>
      </c>
      <c r="DT186">
        <v>1813889</v>
      </c>
      <c r="DU186">
        <v>5503</v>
      </c>
      <c r="DV186" s="113">
        <v>1403968</v>
      </c>
      <c r="DW186" s="113">
        <v>31450</v>
      </c>
      <c r="DX186" s="113">
        <v>1435418</v>
      </c>
      <c r="DY186">
        <v>0</v>
      </c>
      <c r="DZ186" s="113">
        <v>1443852</v>
      </c>
      <c r="EA186" s="113">
        <v>1533960</v>
      </c>
      <c r="EB186" s="113">
        <v>159438</v>
      </c>
      <c r="EC186">
        <v>0</v>
      </c>
      <c r="ED186" s="113">
        <v>159438</v>
      </c>
      <c r="EE186">
        <v>0</v>
      </c>
      <c r="EF186">
        <v>1443852</v>
      </c>
      <c r="EG186">
        <v>5509</v>
      </c>
      <c r="EH186">
        <v>119675</v>
      </c>
      <c r="EI186" s="113">
        <v>1520470</v>
      </c>
      <c r="EJ186" s="113">
        <v>1564391</v>
      </c>
    </row>
    <row r="187" spans="1:140" ht="12.75">
      <c r="A187">
        <v>227803</v>
      </c>
      <c r="B187" t="s">
        <v>719</v>
      </c>
      <c r="C187" t="s">
        <v>594</v>
      </c>
      <c r="D187">
        <v>4</v>
      </c>
      <c r="E187">
        <v>1</v>
      </c>
      <c r="F187">
        <v>224.68</v>
      </c>
      <c r="G187">
        <v>0</v>
      </c>
      <c r="H187">
        <v>0</v>
      </c>
      <c r="I187">
        <v>0.213</v>
      </c>
      <c r="J187">
        <v>8.545</v>
      </c>
      <c r="K187">
        <v>0</v>
      </c>
      <c r="L187">
        <v>0</v>
      </c>
      <c r="M187">
        <v>0</v>
      </c>
      <c r="N187">
        <v>0</v>
      </c>
      <c r="O187">
        <v>0</v>
      </c>
      <c r="P187">
        <v>0</v>
      </c>
      <c r="Q187">
        <v>0</v>
      </c>
      <c r="R187">
        <v>1.162</v>
      </c>
      <c r="S187">
        <v>0</v>
      </c>
      <c r="T187">
        <v>77.7</v>
      </c>
      <c r="U187">
        <v>0</v>
      </c>
      <c r="V187">
        <v>0</v>
      </c>
      <c r="W187">
        <v>0</v>
      </c>
      <c r="X187">
        <v>0</v>
      </c>
      <c r="Y187">
        <v>0</v>
      </c>
      <c r="Z187">
        <v>0</v>
      </c>
      <c r="AA187">
        <v>0</v>
      </c>
      <c r="AB187">
        <v>0</v>
      </c>
      <c r="AC187">
        <v>0</v>
      </c>
      <c r="AD187">
        <v>0</v>
      </c>
      <c r="AE187">
        <v>0</v>
      </c>
      <c r="AF187">
        <v>0</v>
      </c>
      <c r="AG187">
        <v>0</v>
      </c>
      <c r="AH187">
        <v>0</v>
      </c>
      <c r="AI187">
        <v>224.68</v>
      </c>
      <c r="AJ187">
        <v>224.68</v>
      </c>
      <c r="AK187">
        <v>0</v>
      </c>
      <c r="AL187">
        <v>8.758</v>
      </c>
      <c r="AM187">
        <v>215.922</v>
      </c>
      <c r="AN187">
        <v>0</v>
      </c>
      <c r="AO187">
        <v>0</v>
      </c>
      <c r="AP187">
        <v>0</v>
      </c>
      <c r="AQ187">
        <v>0</v>
      </c>
      <c r="AR187">
        <v>0</v>
      </c>
      <c r="AS187">
        <v>0</v>
      </c>
      <c r="AT187">
        <v>0</v>
      </c>
      <c r="AU187">
        <v>0</v>
      </c>
      <c r="AV187">
        <v>0</v>
      </c>
      <c r="AW187" s="113">
        <v>6612</v>
      </c>
      <c r="AX187">
        <v>0</v>
      </c>
      <c r="AY187" s="113">
        <v>6612</v>
      </c>
      <c r="AZ187">
        <v>0</v>
      </c>
      <c r="BA187">
        <v>0</v>
      </c>
      <c r="BB187">
        <v>0</v>
      </c>
      <c r="BC187">
        <v>0</v>
      </c>
      <c r="BD187">
        <v>0</v>
      </c>
      <c r="BE187">
        <v>0</v>
      </c>
      <c r="BF187" s="113">
        <v>-32631</v>
      </c>
      <c r="BG187">
        <v>0</v>
      </c>
      <c r="BH187">
        <v>0</v>
      </c>
      <c r="BI187">
        <v>0</v>
      </c>
      <c r="BJ187">
        <v>0</v>
      </c>
      <c r="BK187">
        <v>180.368</v>
      </c>
      <c r="BL187">
        <v>3945</v>
      </c>
      <c r="BM187" s="113">
        <v>5584</v>
      </c>
      <c r="BN187">
        <v>0</v>
      </c>
      <c r="BO187" s="113">
        <v>1538653</v>
      </c>
      <c r="BP187">
        <v>270.246</v>
      </c>
      <c r="BQ187">
        <v>5240</v>
      </c>
      <c r="BR187" s="113">
        <v>1284452</v>
      </c>
      <c r="BS187">
        <v>5381</v>
      </c>
      <c r="BT187" s="113">
        <v>169651</v>
      </c>
      <c r="BU187">
        <v>0</v>
      </c>
      <c r="BV187" s="113">
        <v>32631</v>
      </c>
      <c r="BW187">
        <v>4625.0302734</v>
      </c>
      <c r="BX187">
        <v>4887.3251953</v>
      </c>
      <c r="BY187">
        <v>4887.3251953</v>
      </c>
      <c r="BZ187">
        <v>5931.625</v>
      </c>
      <c r="CA187">
        <v>0.0520361328</v>
      </c>
      <c r="CB187">
        <v>0.0413155273</v>
      </c>
      <c r="CC187">
        <v>26.7</v>
      </c>
      <c r="CD187">
        <v>0</v>
      </c>
      <c r="CE187">
        <v>0</v>
      </c>
      <c r="CF187">
        <v>1280768.3333</v>
      </c>
      <c r="CG187">
        <v>7581.803075</v>
      </c>
      <c r="CH187">
        <v>0</v>
      </c>
      <c r="CI187">
        <v>0</v>
      </c>
      <c r="CJ187">
        <v>92177.4525</v>
      </c>
      <c r="CK187">
        <v>0</v>
      </c>
      <c r="CL187">
        <v>0</v>
      </c>
      <c r="CM187">
        <v>0</v>
      </c>
      <c r="CN187">
        <v>158374.3875</v>
      </c>
      <c r="CO187">
        <v>0</v>
      </c>
      <c r="CP187">
        <v>0</v>
      </c>
      <c r="CQ187">
        <v>0</v>
      </c>
      <c r="CR187" s="113">
        <v>1538902</v>
      </c>
      <c r="CS187">
        <v>0.9731658002</v>
      </c>
      <c r="CT187">
        <v>1497607</v>
      </c>
      <c r="CU187">
        <v>323.805</v>
      </c>
      <c r="CV187" s="113">
        <v>101047</v>
      </c>
      <c r="CW187" s="113">
        <v>42743</v>
      </c>
      <c r="CX187" s="113">
        <v>143790</v>
      </c>
      <c r="CY187">
        <v>1682691.9763</v>
      </c>
      <c r="CZ187">
        <v>5229</v>
      </c>
      <c r="DA187">
        <v>829.278</v>
      </c>
      <c r="DB187">
        <v>5262</v>
      </c>
      <c r="DC187">
        <v>987.721</v>
      </c>
      <c r="DD187">
        <v>5199</v>
      </c>
      <c r="DE187">
        <v>2304.818</v>
      </c>
      <c r="DF187">
        <v>5092</v>
      </c>
      <c r="DG187">
        <v>1334.117</v>
      </c>
      <c r="DH187">
        <v>5111</v>
      </c>
      <c r="DI187">
        <v>591.372</v>
      </c>
      <c r="DJ187">
        <v>5121</v>
      </c>
      <c r="DK187">
        <v>332.793</v>
      </c>
      <c r="DL187">
        <v>5121</v>
      </c>
      <c r="DM187">
        <v>1346.994</v>
      </c>
      <c r="DN187">
        <v>5150</v>
      </c>
      <c r="DO187">
        <v>1417.459</v>
      </c>
      <c r="DP187">
        <v>5106</v>
      </c>
      <c r="DQ187">
        <v>668.851</v>
      </c>
      <c r="DR187">
        <v>0</v>
      </c>
      <c r="DS187">
        <v>4971</v>
      </c>
      <c r="DT187">
        <v>1454103</v>
      </c>
      <c r="DU187">
        <v>5381</v>
      </c>
      <c r="DV187" s="113">
        <v>1696738</v>
      </c>
      <c r="DW187" s="113">
        <v>38857</v>
      </c>
      <c r="DX187" s="113">
        <v>1735595</v>
      </c>
      <c r="DY187">
        <v>0</v>
      </c>
      <c r="DZ187" s="113">
        <v>1741179</v>
      </c>
      <c r="EA187" s="113">
        <v>1855726</v>
      </c>
      <c r="EB187" s="113">
        <v>202277</v>
      </c>
      <c r="EC187">
        <v>0</v>
      </c>
      <c r="ED187" s="113">
        <v>202277</v>
      </c>
      <c r="EE187">
        <v>0</v>
      </c>
      <c r="EF187">
        <v>1741179</v>
      </c>
      <c r="EG187">
        <v>5377</v>
      </c>
      <c r="EH187">
        <v>169646</v>
      </c>
      <c r="EI187" s="113">
        <v>1852338</v>
      </c>
      <c r="EJ187" s="113">
        <v>1891581</v>
      </c>
    </row>
    <row r="188" spans="1:140" ht="12.75">
      <c r="A188">
        <v>227804</v>
      </c>
      <c r="B188" t="s">
        <v>719</v>
      </c>
      <c r="C188" t="s">
        <v>595</v>
      </c>
      <c r="D188">
        <v>4</v>
      </c>
      <c r="E188">
        <v>1</v>
      </c>
      <c r="F188">
        <v>675.48</v>
      </c>
      <c r="G188">
        <v>0</v>
      </c>
      <c r="H188">
        <v>0</v>
      </c>
      <c r="I188">
        <v>0.666</v>
      </c>
      <c r="J188">
        <v>17.804</v>
      </c>
      <c r="K188">
        <v>0.938</v>
      </c>
      <c r="L188">
        <v>0</v>
      </c>
      <c r="M188">
        <v>0</v>
      </c>
      <c r="N188">
        <v>0</v>
      </c>
      <c r="O188">
        <v>0</v>
      </c>
      <c r="P188">
        <v>0</v>
      </c>
      <c r="Q188">
        <v>1.575</v>
      </c>
      <c r="R188">
        <v>19.769</v>
      </c>
      <c r="S188">
        <v>4</v>
      </c>
      <c r="T188">
        <v>294.8</v>
      </c>
      <c r="U188">
        <v>0</v>
      </c>
      <c r="V188">
        <v>0</v>
      </c>
      <c r="W188">
        <v>0</v>
      </c>
      <c r="X188">
        <v>0</v>
      </c>
      <c r="Y188">
        <v>0</v>
      </c>
      <c r="Z188">
        <v>0</v>
      </c>
      <c r="AA188">
        <v>0</v>
      </c>
      <c r="AB188">
        <v>0</v>
      </c>
      <c r="AC188">
        <v>0</v>
      </c>
      <c r="AD188">
        <v>0</v>
      </c>
      <c r="AE188">
        <v>0</v>
      </c>
      <c r="AF188">
        <v>88.856</v>
      </c>
      <c r="AG188">
        <v>88.856</v>
      </c>
      <c r="AH188">
        <v>0</v>
      </c>
      <c r="AI188">
        <v>675.48</v>
      </c>
      <c r="AJ188">
        <v>675.48</v>
      </c>
      <c r="AK188">
        <v>88.856</v>
      </c>
      <c r="AL188">
        <v>19.408</v>
      </c>
      <c r="AM188">
        <v>654.497</v>
      </c>
      <c r="AN188">
        <v>113.274</v>
      </c>
      <c r="AO188">
        <v>15</v>
      </c>
      <c r="AP188">
        <v>18</v>
      </c>
      <c r="AQ188">
        <v>67</v>
      </c>
      <c r="AR188">
        <v>0</v>
      </c>
      <c r="AS188" s="113">
        <v>31150</v>
      </c>
      <c r="AT188">
        <v>0</v>
      </c>
      <c r="AU188">
        <v>0</v>
      </c>
      <c r="AV188">
        <v>0</v>
      </c>
      <c r="AW188" s="113">
        <v>19879</v>
      </c>
      <c r="AX188">
        <v>0</v>
      </c>
      <c r="AY188" s="113">
        <v>19879</v>
      </c>
      <c r="AZ188">
        <v>0</v>
      </c>
      <c r="BA188">
        <v>0</v>
      </c>
      <c r="BB188">
        <v>0</v>
      </c>
      <c r="BC188">
        <v>0</v>
      </c>
      <c r="BD188">
        <v>0</v>
      </c>
      <c r="BE188">
        <v>0</v>
      </c>
      <c r="BF188" s="113">
        <v>-112517</v>
      </c>
      <c r="BG188">
        <v>0</v>
      </c>
      <c r="BH188">
        <v>0</v>
      </c>
      <c r="BI188">
        <v>0</v>
      </c>
      <c r="BJ188">
        <v>0</v>
      </c>
      <c r="BK188">
        <v>635.429</v>
      </c>
      <c r="BL188">
        <v>3945</v>
      </c>
      <c r="BM188" s="113">
        <v>20185</v>
      </c>
      <c r="BN188">
        <v>0</v>
      </c>
      <c r="BO188" s="113">
        <v>5304203</v>
      </c>
      <c r="BP188">
        <v>939.201</v>
      </c>
      <c r="BQ188">
        <v>5204</v>
      </c>
      <c r="BR188" s="113">
        <v>4494693</v>
      </c>
      <c r="BS188">
        <v>5345</v>
      </c>
      <c r="BT188" s="113">
        <v>525797</v>
      </c>
      <c r="BU188">
        <v>0</v>
      </c>
      <c r="BV188" s="113">
        <v>112517</v>
      </c>
      <c r="BW188">
        <v>4625.0302734</v>
      </c>
      <c r="BX188">
        <v>4887.3251953</v>
      </c>
      <c r="BY188">
        <v>4887.3251953</v>
      </c>
      <c r="BZ188">
        <v>5931.625</v>
      </c>
      <c r="CA188">
        <v>0.0520361328</v>
      </c>
      <c r="CB188">
        <v>0.0413155273</v>
      </c>
      <c r="CC188">
        <v>59.556</v>
      </c>
      <c r="CD188">
        <v>0</v>
      </c>
      <c r="CE188">
        <v>0</v>
      </c>
      <c r="CF188">
        <v>3882230.7676</v>
      </c>
      <c r="CG188">
        <v>128988.52409</v>
      </c>
      <c r="CH188">
        <v>12612</v>
      </c>
      <c r="CI188">
        <v>2847.18</v>
      </c>
      <c r="CJ188">
        <v>349728.61</v>
      </c>
      <c r="CK188">
        <v>0</v>
      </c>
      <c r="CL188">
        <v>0</v>
      </c>
      <c r="CM188">
        <v>52706.0471</v>
      </c>
      <c r="CN188">
        <v>353263.8585</v>
      </c>
      <c r="CO188">
        <v>0</v>
      </c>
      <c r="CP188">
        <v>0</v>
      </c>
      <c r="CQ188">
        <v>0</v>
      </c>
      <c r="CR188" s="113">
        <v>4813527</v>
      </c>
      <c r="CS188">
        <v>0.9731658002</v>
      </c>
      <c r="CT188">
        <v>4654046</v>
      </c>
      <c r="CU188">
        <v>1006.274</v>
      </c>
      <c r="CV188" s="113">
        <v>314019</v>
      </c>
      <c r="CW188" s="113">
        <v>132831</v>
      </c>
      <c r="CX188" s="113">
        <v>446850</v>
      </c>
      <c r="CY188">
        <v>5260376.9873</v>
      </c>
      <c r="CZ188">
        <v>5229</v>
      </c>
      <c r="DA188">
        <v>829.278</v>
      </c>
      <c r="DB188">
        <v>5262</v>
      </c>
      <c r="DC188">
        <v>987.721</v>
      </c>
      <c r="DD188">
        <v>5199</v>
      </c>
      <c r="DE188">
        <v>2304.818</v>
      </c>
      <c r="DF188">
        <v>5092</v>
      </c>
      <c r="DG188">
        <v>1334.117</v>
      </c>
      <c r="DH188">
        <v>5111</v>
      </c>
      <c r="DI188">
        <v>591.372</v>
      </c>
      <c r="DJ188">
        <v>5121</v>
      </c>
      <c r="DK188">
        <v>332.793</v>
      </c>
      <c r="DL188">
        <v>5121</v>
      </c>
      <c r="DM188">
        <v>1346.994</v>
      </c>
      <c r="DN188">
        <v>5150</v>
      </c>
      <c r="DO188">
        <v>1417.459</v>
      </c>
      <c r="DP188">
        <v>5106</v>
      </c>
      <c r="DQ188">
        <v>668.851</v>
      </c>
      <c r="DR188">
        <v>0</v>
      </c>
      <c r="DS188">
        <v>4971</v>
      </c>
      <c r="DT188">
        <v>5020490</v>
      </c>
      <c r="DU188">
        <v>5345</v>
      </c>
      <c r="DV188" s="113">
        <v>5236650</v>
      </c>
      <c r="DW188" s="113">
        <v>120753</v>
      </c>
      <c r="DX188" s="113">
        <v>5357403</v>
      </c>
      <c r="DY188">
        <v>0</v>
      </c>
      <c r="DZ188" s="113">
        <v>5377588</v>
      </c>
      <c r="EA188" s="113">
        <v>5730730</v>
      </c>
      <c r="EB188" s="113">
        <v>564061</v>
      </c>
      <c r="EC188">
        <v>0</v>
      </c>
      <c r="ED188" s="113">
        <v>564061</v>
      </c>
      <c r="EE188">
        <v>0</v>
      </c>
      <c r="EF188">
        <v>5377588</v>
      </c>
      <c r="EG188">
        <v>5344</v>
      </c>
      <c r="EH188">
        <v>451544</v>
      </c>
      <c r="EI188" s="113">
        <v>5711921</v>
      </c>
      <c r="EJ188" s="113">
        <v>5844317</v>
      </c>
    </row>
    <row r="189" spans="1:140" ht="12.75">
      <c r="A189">
        <v>227805</v>
      </c>
      <c r="B189" t="s">
        <v>719</v>
      </c>
      <c r="C189" t="s">
        <v>596</v>
      </c>
      <c r="D189">
        <v>4</v>
      </c>
      <c r="E189">
        <v>1</v>
      </c>
      <c r="F189">
        <v>229.421</v>
      </c>
      <c r="G189">
        <v>0.036</v>
      </c>
      <c r="H189">
        <v>0</v>
      </c>
      <c r="I189">
        <v>0.151</v>
      </c>
      <c r="J189">
        <v>1.202</v>
      </c>
      <c r="K189">
        <v>0</v>
      </c>
      <c r="L189">
        <v>0</v>
      </c>
      <c r="M189">
        <v>0</v>
      </c>
      <c r="N189">
        <v>0</v>
      </c>
      <c r="O189">
        <v>0</v>
      </c>
      <c r="P189">
        <v>0</v>
      </c>
      <c r="Q189">
        <v>0</v>
      </c>
      <c r="R189">
        <v>21.509</v>
      </c>
      <c r="S189">
        <v>0</v>
      </c>
      <c r="T189">
        <v>163</v>
      </c>
      <c r="U189">
        <v>0</v>
      </c>
      <c r="V189">
        <v>0</v>
      </c>
      <c r="W189">
        <v>0</v>
      </c>
      <c r="X189">
        <v>0</v>
      </c>
      <c r="Y189">
        <v>0</v>
      </c>
      <c r="Z189">
        <v>0</v>
      </c>
      <c r="AA189">
        <v>0</v>
      </c>
      <c r="AB189">
        <v>0</v>
      </c>
      <c r="AC189">
        <v>0</v>
      </c>
      <c r="AD189">
        <v>0</v>
      </c>
      <c r="AE189">
        <v>0</v>
      </c>
      <c r="AF189">
        <v>0</v>
      </c>
      <c r="AG189">
        <v>0</v>
      </c>
      <c r="AH189">
        <v>0</v>
      </c>
      <c r="AI189">
        <v>229.421</v>
      </c>
      <c r="AJ189">
        <v>229.421</v>
      </c>
      <c r="AK189">
        <v>0</v>
      </c>
      <c r="AL189">
        <v>1.389</v>
      </c>
      <c r="AM189">
        <v>228.032</v>
      </c>
      <c r="AN189">
        <v>13.364</v>
      </c>
      <c r="AO189">
        <v>7</v>
      </c>
      <c r="AP189">
        <v>1.25</v>
      </c>
      <c r="AQ189">
        <v>0</v>
      </c>
      <c r="AR189">
        <v>0</v>
      </c>
      <c r="AS189" s="113">
        <v>3675</v>
      </c>
      <c r="AT189" s="113">
        <v>3812</v>
      </c>
      <c r="AU189">
        <v>0</v>
      </c>
      <c r="AV189">
        <v>0</v>
      </c>
      <c r="AW189" s="113">
        <v>6752</v>
      </c>
      <c r="AX189">
        <v>0</v>
      </c>
      <c r="AY189" s="113">
        <v>6752</v>
      </c>
      <c r="AZ189">
        <v>0</v>
      </c>
      <c r="BA189">
        <v>0</v>
      </c>
      <c r="BB189">
        <v>0</v>
      </c>
      <c r="BC189">
        <v>0</v>
      </c>
      <c r="BD189">
        <v>0</v>
      </c>
      <c r="BE189">
        <v>0</v>
      </c>
      <c r="BF189" s="113">
        <v>-38343</v>
      </c>
      <c r="BG189">
        <v>0</v>
      </c>
      <c r="BH189">
        <v>0</v>
      </c>
      <c r="BI189">
        <v>0</v>
      </c>
      <c r="BJ189">
        <v>0</v>
      </c>
      <c r="BK189">
        <v>210.306</v>
      </c>
      <c r="BL189">
        <v>3945</v>
      </c>
      <c r="BM189" s="113">
        <v>4692</v>
      </c>
      <c r="BN189">
        <v>0</v>
      </c>
      <c r="BO189" s="113">
        <v>1808690</v>
      </c>
      <c r="BP189">
        <v>318.898</v>
      </c>
      <c r="BQ189">
        <v>5189</v>
      </c>
      <c r="BR189" s="113">
        <v>1517310</v>
      </c>
      <c r="BS189">
        <v>5324</v>
      </c>
      <c r="BT189" s="113">
        <v>180411</v>
      </c>
      <c r="BU189">
        <v>0</v>
      </c>
      <c r="BV189" s="113">
        <v>38343</v>
      </c>
      <c r="BW189">
        <v>4625.0302734</v>
      </c>
      <c r="BX189">
        <v>4887.3251953</v>
      </c>
      <c r="BY189">
        <v>4887.3251953</v>
      </c>
      <c r="BZ189">
        <v>5931.625</v>
      </c>
      <c r="CA189">
        <v>0.0520361328</v>
      </c>
      <c r="CB189">
        <v>0.0413155273</v>
      </c>
      <c r="CC189">
        <v>4.541</v>
      </c>
      <c r="CD189">
        <v>0</v>
      </c>
      <c r="CE189">
        <v>0</v>
      </c>
      <c r="CF189">
        <v>1352600.312</v>
      </c>
      <c r="CG189">
        <v>140341.65434</v>
      </c>
      <c r="CH189">
        <v>0</v>
      </c>
      <c r="CI189">
        <v>0</v>
      </c>
      <c r="CJ189">
        <v>193370.975</v>
      </c>
      <c r="CK189">
        <v>0</v>
      </c>
      <c r="CL189">
        <v>0</v>
      </c>
      <c r="CM189">
        <v>0</v>
      </c>
      <c r="CN189">
        <v>26935.509125</v>
      </c>
      <c r="CO189">
        <v>0</v>
      </c>
      <c r="CP189">
        <v>0</v>
      </c>
      <c r="CQ189">
        <v>0</v>
      </c>
      <c r="CR189" s="113">
        <v>1716923</v>
      </c>
      <c r="CS189">
        <v>0.9731658002</v>
      </c>
      <c r="CT189">
        <v>1667275</v>
      </c>
      <c r="CU189">
        <v>360.49</v>
      </c>
      <c r="CV189" s="113">
        <v>112495</v>
      </c>
      <c r="CW189" s="113">
        <v>47586</v>
      </c>
      <c r="CX189" s="113">
        <v>160081</v>
      </c>
      <c r="CY189">
        <v>1877004.4505</v>
      </c>
      <c r="CZ189">
        <v>5229</v>
      </c>
      <c r="DA189">
        <v>829.278</v>
      </c>
      <c r="DB189">
        <v>5262</v>
      </c>
      <c r="DC189">
        <v>987.721</v>
      </c>
      <c r="DD189">
        <v>5199</v>
      </c>
      <c r="DE189">
        <v>2304.818</v>
      </c>
      <c r="DF189">
        <v>5092</v>
      </c>
      <c r="DG189">
        <v>1334.117</v>
      </c>
      <c r="DH189">
        <v>5111</v>
      </c>
      <c r="DI189">
        <v>591.372</v>
      </c>
      <c r="DJ189">
        <v>5121</v>
      </c>
      <c r="DK189">
        <v>332.793</v>
      </c>
      <c r="DL189">
        <v>5121</v>
      </c>
      <c r="DM189">
        <v>1346.994</v>
      </c>
      <c r="DN189">
        <v>5150</v>
      </c>
      <c r="DO189">
        <v>1417.459</v>
      </c>
      <c r="DP189">
        <v>5106</v>
      </c>
      <c r="DQ189">
        <v>668.851</v>
      </c>
      <c r="DR189">
        <v>0</v>
      </c>
      <c r="DS189">
        <v>4971</v>
      </c>
      <c r="DT189">
        <v>1697721</v>
      </c>
      <c r="DU189">
        <v>5324</v>
      </c>
      <c r="DV189" s="113">
        <v>1870583</v>
      </c>
      <c r="DW189" s="113">
        <v>43259</v>
      </c>
      <c r="DX189" s="113">
        <v>1913842</v>
      </c>
      <c r="DY189">
        <v>0</v>
      </c>
      <c r="DZ189" s="113">
        <v>1918534</v>
      </c>
      <c r="EA189" s="113">
        <v>2045420</v>
      </c>
      <c r="EB189" s="113">
        <v>201611</v>
      </c>
      <c r="EC189">
        <v>0</v>
      </c>
      <c r="ED189" s="113">
        <v>201611</v>
      </c>
      <c r="EE189">
        <v>0</v>
      </c>
      <c r="EF189">
        <v>1918534</v>
      </c>
      <c r="EG189">
        <v>5322</v>
      </c>
      <c r="EH189">
        <v>167080</v>
      </c>
      <c r="EI189" s="113">
        <v>2044084</v>
      </c>
      <c r="EJ189" s="113">
        <v>2089179</v>
      </c>
    </row>
    <row r="190" spans="1:140" ht="12.75">
      <c r="A190">
        <v>227806</v>
      </c>
      <c r="B190" t="s">
        <v>719</v>
      </c>
      <c r="C190" t="s">
        <v>70</v>
      </c>
      <c r="D190">
        <v>4</v>
      </c>
      <c r="E190">
        <v>1</v>
      </c>
      <c r="F190">
        <v>724.951</v>
      </c>
      <c r="G190">
        <v>0</v>
      </c>
      <c r="H190">
        <v>0</v>
      </c>
      <c r="I190">
        <v>1.493</v>
      </c>
      <c r="J190">
        <v>1.123</v>
      </c>
      <c r="K190">
        <v>0.112</v>
      </c>
      <c r="L190">
        <v>0</v>
      </c>
      <c r="M190">
        <v>0</v>
      </c>
      <c r="N190">
        <v>0</v>
      </c>
      <c r="O190">
        <v>0</v>
      </c>
      <c r="P190">
        <v>279.017</v>
      </c>
      <c r="Q190">
        <v>0</v>
      </c>
      <c r="R190">
        <v>5.83</v>
      </c>
      <c r="S190">
        <v>0</v>
      </c>
      <c r="T190">
        <v>963.5</v>
      </c>
      <c r="U190">
        <v>1.777</v>
      </c>
      <c r="V190">
        <v>0</v>
      </c>
      <c r="W190">
        <v>0</v>
      </c>
      <c r="X190">
        <v>0</v>
      </c>
      <c r="Y190">
        <v>0</v>
      </c>
      <c r="Z190">
        <v>0</v>
      </c>
      <c r="AA190">
        <v>0</v>
      </c>
      <c r="AB190">
        <v>0</v>
      </c>
      <c r="AC190">
        <v>0</v>
      </c>
      <c r="AD190">
        <v>0</v>
      </c>
      <c r="AE190">
        <v>0</v>
      </c>
      <c r="AF190">
        <v>21.241</v>
      </c>
      <c r="AG190">
        <v>21.241</v>
      </c>
      <c r="AH190">
        <v>0.132</v>
      </c>
      <c r="AI190">
        <v>724.951</v>
      </c>
      <c r="AJ190">
        <v>724.951</v>
      </c>
      <c r="AK190">
        <v>21.241</v>
      </c>
      <c r="AL190">
        <v>281.745</v>
      </c>
      <c r="AM190">
        <v>443.206</v>
      </c>
      <c r="AN190">
        <v>404.557</v>
      </c>
      <c r="AO190">
        <v>62</v>
      </c>
      <c r="AP190">
        <v>0</v>
      </c>
      <c r="AQ190">
        <v>79</v>
      </c>
      <c r="AR190">
        <v>0</v>
      </c>
      <c r="AS190" s="113">
        <v>111253</v>
      </c>
      <c r="AT190">
        <v>0</v>
      </c>
      <c r="AU190">
        <v>0</v>
      </c>
      <c r="AV190">
        <v>0</v>
      </c>
      <c r="AW190" s="113">
        <v>21335</v>
      </c>
      <c r="AX190">
        <v>0</v>
      </c>
      <c r="AY190" s="113">
        <v>21335</v>
      </c>
      <c r="AZ190">
        <v>0</v>
      </c>
      <c r="BA190">
        <v>0</v>
      </c>
      <c r="BB190">
        <v>0</v>
      </c>
      <c r="BC190">
        <v>0</v>
      </c>
      <c r="BD190">
        <v>0</v>
      </c>
      <c r="BE190">
        <v>0</v>
      </c>
      <c r="BF190" s="113">
        <v>-357238</v>
      </c>
      <c r="BG190">
        <v>0</v>
      </c>
      <c r="BH190">
        <v>0</v>
      </c>
      <c r="BI190">
        <v>0</v>
      </c>
      <c r="BJ190">
        <v>0</v>
      </c>
      <c r="BK190">
        <v>895.493</v>
      </c>
      <c r="BL190">
        <v>3945</v>
      </c>
      <c r="BM190" s="113">
        <v>68817</v>
      </c>
      <c r="BN190">
        <v>0</v>
      </c>
      <c r="BO190" s="113">
        <v>16148410</v>
      </c>
      <c r="BP190">
        <v>2937.918</v>
      </c>
      <c r="BQ190">
        <v>5062</v>
      </c>
      <c r="BR190" s="113">
        <v>14108439</v>
      </c>
      <c r="BS190">
        <v>5205</v>
      </c>
      <c r="BT190" s="113">
        <v>1184669</v>
      </c>
      <c r="BU190">
        <v>0</v>
      </c>
      <c r="BV190" s="113">
        <v>357238</v>
      </c>
      <c r="BW190">
        <v>4625.0302734</v>
      </c>
      <c r="BX190">
        <v>4887.3251953</v>
      </c>
      <c r="BY190">
        <v>4887.3251953</v>
      </c>
      <c r="BZ190">
        <v>5931.625</v>
      </c>
      <c r="CA190">
        <v>0.0520361328</v>
      </c>
      <c r="CB190">
        <v>0.0413155273</v>
      </c>
      <c r="CC190">
        <v>1127.238</v>
      </c>
      <c r="CD190">
        <v>0.528</v>
      </c>
      <c r="CE190">
        <v>0</v>
      </c>
      <c r="CF190">
        <v>2628931.7898</v>
      </c>
      <c r="CG190">
        <v>38039.511125</v>
      </c>
      <c r="CH190">
        <v>0</v>
      </c>
      <c r="CI190">
        <v>0</v>
      </c>
      <c r="CJ190">
        <v>1143024.1375</v>
      </c>
      <c r="CK190">
        <v>25402.599276</v>
      </c>
      <c r="CL190">
        <v>0</v>
      </c>
      <c r="CM190">
        <v>12599.364663</v>
      </c>
      <c r="CN190">
        <v>6686353.1018</v>
      </c>
      <c r="CO190">
        <v>0</v>
      </c>
      <c r="CP190">
        <v>6620096.8505</v>
      </c>
      <c r="CQ190">
        <v>2348.9235</v>
      </c>
      <c r="CR190" s="113">
        <v>10647952</v>
      </c>
      <c r="CS190">
        <v>0.9731658002</v>
      </c>
      <c r="CT190">
        <v>10253956</v>
      </c>
      <c r="CU190">
        <v>2217.057</v>
      </c>
      <c r="CV190" s="113">
        <v>691856</v>
      </c>
      <c r="CW190" s="113">
        <v>292658</v>
      </c>
      <c r="CX190" s="113">
        <v>984514</v>
      </c>
      <c r="CY190">
        <v>11632466.428</v>
      </c>
      <c r="CZ190">
        <v>5229</v>
      </c>
      <c r="DA190">
        <v>829.278</v>
      </c>
      <c r="DB190">
        <v>5262</v>
      </c>
      <c r="DC190">
        <v>987.721</v>
      </c>
      <c r="DD190">
        <v>5199</v>
      </c>
      <c r="DE190">
        <v>2304.818</v>
      </c>
      <c r="DF190">
        <v>5092</v>
      </c>
      <c r="DG190">
        <v>1334.117</v>
      </c>
      <c r="DH190">
        <v>5111</v>
      </c>
      <c r="DI190">
        <v>591.372</v>
      </c>
      <c r="DJ190">
        <v>5121</v>
      </c>
      <c r="DK190">
        <v>332.793</v>
      </c>
      <c r="DL190">
        <v>5121</v>
      </c>
      <c r="DM190">
        <v>1346.994</v>
      </c>
      <c r="DN190">
        <v>5150</v>
      </c>
      <c r="DO190">
        <v>1417.459</v>
      </c>
      <c r="DP190">
        <v>5106</v>
      </c>
      <c r="DQ190">
        <v>668.851</v>
      </c>
      <c r="DR190">
        <v>0</v>
      </c>
      <c r="DS190">
        <v>4971</v>
      </c>
      <c r="DT190">
        <v>15293108</v>
      </c>
      <c r="DU190">
        <v>5205</v>
      </c>
      <c r="DV190" s="113">
        <v>11222743</v>
      </c>
      <c r="DW190" s="113">
        <v>266047</v>
      </c>
      <c r="DX190" s="113">
        <v>11488790</v>
      </c>
      <c r="DY190">
        <v>0</v>
      </c>
      <c r="DZ190" s="113">
        <v>11557607</v>
      </c>
      <c r="EA190" s="113">
        <v>12315752</v>
      </c>
      <c r="EB190" s="113">
        <v>909655</v>
      </c>
      <c r="EC190">
        <v>0</v>
      </c>
      <c r="ED190" s="113">
        <v>909655</v>
      </c>
      <c r="EE190">
        <v>0</v>
      </c>
      <c r="EF190">
        <v>11557607</v>
      </c>
      <c r="EG190">
        <v>5213</v>
      </c>
      <c r="EH190">
        <v>552417</v>
      </c>
      <c r="EI190" s="113">
        <v>12184883</v>
      </c>
      <c r="EJ190" s="113">
        <v>12563457</v>
      </c>
    </row>
    <row r="191" spans="1:140" ht="12.75">
      <c r="A191">
        <v>227814</v>
      </c>
      <c r="B191" t="s">
        <v>719</v>
      </c>
      <c r="C191" t="s">
        <v>597</v>
      </c>
      <c r="D191">
        <v>4</v>
      </c>
      <c r="E191">
        <v>1</v>
      </c>
      <c r="F191">
        <v>332.424</v>
      </c>
      <c r="G191">
        <v>0</v>
      </c>
      <c r="H191">
        <v>0</v>
      </c>
      <c r="I191">
        <v>0.122</v>
      </c>
      <c r="J191">
        <v>0</v>
      </c>
      <c r="K191">
        <v>0</v>
      </c>
      <c r="L191">
        <v>0</v>
      </c>
      <c r="M191">
        <v>0</v>
      </c>
      <c r="N191">
        <v>0</v>
      </c>
      <c r="O191">
        <v>0</v>
      </c>
      <c r="P191">
        <v>0</v>
      </c>
      <c r="Q191">
        <v>0</v>
      </c>
      <c r="R191">
        <v>1.884</v>
      </c>
      <c r="S191">
        <v>0</v>
      </c>
      <c r="T191">
        <v>0</v>
      </c>
      <c r="U191">
        <v>0</v>
      </c>
      <c r="V191">
        <v>0</v>
      </c>
      <c r="W191">
        <v>0</v>
      </c>
      <c r="X191">
        <v>0</v>
      </c>
      <c r="Y191">
        <v>0</v>
      </c>
      <c r="Z191">
        <v>0</v>
      </c>
      <c r="AA191">
        <v>0</v>
      </c>
      <c r="AB191">
        <v>0</v>
      </c>
      <c r="AC191">
        <v>0</v>
      </c>
      <c r="AD191">
        <v>0</v>
      </c>
      <c r="AE191">
        <v>0</v>
      </c>
      <c r="AF191">
        <v>0</v>
      </c>
      <c r="AG191">
        <v>0</v>
      </c>
      <c r="AH191">
        <v>0</v>
      </c>
      <c r="AI191">
        <v>332.424</v>
      </c>
      <c r="AJ191">
        <v>332.424</v>
      </c>
      <c r="AK191">
        <v>0</v>
      </c>
      <c r="AL191">
        <v>0.122</v>
      </c>
      <c r="AM191">
        <v>332.302</v>
      </c>
      <c r="AN191">
        <v>80.05</v>
      </c>
      <c r="AO191">
        <v>0</v>
      </c>
      <c r="AP191">
        <v>0</v>
      </c>
      <c r="AQ191">
        <v>0</v>
      </c>
      <c r="AR191">
        <v>0</v>
      </c>
      <c r="AS191" s="113">
        <v>22014</v>
      </c>
      <c r="AT191">
        <v>0</v>
      </c>
      <c r="AU191">
        <v>0</v>
      </c>
      <c r="AV191">
        <v>0</v>
      </c>
      <c r="AW191" s="113">
        <v>9783</v>
      </c>
      <c r="AX191">
        <v>0</v>
      </c>
      <c r="AY191" s="113">
        <v>9783</v>
      </c>
      <c r="AZ191">
        <v>0</v>
      </c>
      <c r="BA191">
        <v>0</v>
      </c>
      <c r="BB191">
        <v>0</v>
      </c>
      <c r="BC191">
        <v>0</v>
      </c>
      <c r="BD191">
        <v>0</v>
      </c>
      <c r="BE191">
        <v>0</v>
      </c>
      <c r="BF191" s="113">
        <v>-43091</v>
      </c>
      <c r="BG191">
        <v>0</v>
      </c>
      <c r="BH191">
        <v>0</v>
      </c>
      <c r="BI191">
        <v>0</v>
      </c>
      <c r="BJ191">
        <v>0</v>
      </c>
      <c r="BK191">
        <v>286.701</v>
      </c>
      <c r="BL191">
        <v>3945</v>
      </c>
      <c r="BM191" s="113">
        <v>8117</v>
      </c>
      <c r="BN191">
        <v>0</v>
      </c>
      <c r="BO191" s="113">
        <v>2096432</v>
      </c>
      <c r="BP191">
        <v>361.406</v>
      </c>
      <c r="BQ191">
        <v>5358</v>
      </c>
      <c r="BR191" s="113">
        <v>1737390</v>
      </c>
      <c r="BS191">
        <v>5500</v>
      </c>
      <c r="BT191" s="113">
        <v>250509</v>
      </c>
      <c r="BU191">
        <v>0</v>
      </c>
      <c r="BV191" s="113">
        <v>43091</v>
      </c>
      <c r="BW191">
        <v>4625.0302734</v>
      </c>
      <c r="BX191">
        <v>4887.3251953</v>
      </c>
      <c r="BY191">
        <v>4887.3251953</v>
      </c>
      <c r="BZ191">
        <v>5931.625</v>
      </c>
      <c r="CA191">
        <v>0.0520361328</v>
      </c>
      <c r="CB191">
        <v>0.0413155273</v>
      </c>
      <c r="CC191">
        <v>0.61</v>
      </c>
      <c r="CD191">
        <v>0</v>
      </c>
      <c r="CE191">
        <v>0</v>
      </c>
      <c r="CF191">
        <v>1971090.8508</v>
      </c>
      <c r="CG191">
        <v>12292.69965</v>
      </c>
      <c r="CH191">
        <v>0</v>
      </c>
      <c r="CI191">
        <v>0</v>
      </c>
      <c r="CJ191">
        <v>0</v>
      </c>
      <c r="CK191">
        <v>0</v>
      </c>
      <c r="CL191">
        <v>0</v>
      </c>
      <c r="CM191">
        <v>0</v>
      </c>
      <c r="CN191">
        <v>3618.29125</v>
      </c>
      <c r="CO191">
        <v>0</v>
      </c>
      <c r="CP191">
        <v>0</v>
      </c>
      <c r="CQ191">
        <v>0</v>
      </c>
      <c r="CR191" s="113">
        <v>2009016</v>
      </c>
      <c r="CS191">
        <v>0.9731658002</v>
      </c>
      <c r="CT191">
        <v>1933682</v>
      </c>
      <c r="CU191">
        <v>418.091</v>
      </c>
      <c r="CV191" s="113">
        <v>130470</v>
      </c>
      <c r="CW191" s="113">
        <v>55189</v>
      </c>
      <c r="CX191" s="113">
        <v>185659</v>
      </c>
      <c r="CY191">
        <v>2194674.8417</v>
      </c>
      <c r="CZ191">
        <v>5229</v>
      </c>
      <c r="DA191">
        <v>829.278</v>
      </c>
      <c r="DB191">
        <v>5262</v>
      </c>
      <c r="DC191">
        <v>987.721</v>
      </c>
      <c r="DD191">
        <v>5199</v>
      </c>
      <c r="DE191">
        <v>2304.818</v>
      </c>
      <c r="DF191">
        <v>5092</v>
      </c>
      <c r="DG191">
        <v>1334.117</v>
      </c>
      <c r="DH191">
        <v>5111</v>
      </c>
      <c r="DI191">
        <v>591.372</v>
      </c>
      <c r="DJ191">
        <v>5121</v>
      </c>
      <c r="DK191">
        <v>332.793</v>
      </c>
      <c r="DL191">
        <v>5121</v>
      </c>
      <c r="DM191">
        <v>1346.994</v>
      </c>
      <c r="DN191">
        <v>5150</v>
      </c>
      <c r="DO191">
        <v>1417.459</v>
      </c>
      <c r="DP191">
        <v>5106</v>
      </c>
      <c r="DQ191">
        <v>668.851</v>
      </c>
      <c r="DR191">
        <v>0</v>
      </c>
      <c r="DS191">
        <v>4971</v>
      </c>
      <c r="DT191">
        <v>1987899</v>
      </c>
      <c r="DU191">
        <v>5500</v>
      </c>
      <c r="DV191" s="113">
        <v>2240132</v>
      </c>
      <c r="DW191" s="113">
        <v>50171</v>
      </c>
      <c r="DX191" s="113">
        <v>2290303</v>
      </c>
      <c r="DY191">
        <v>0</v>
      </c>
      <c r="DZ191" s="113">
        <v>2298420</v>
      </c>
      <c r="EA191" s="113">
        <v>2445832</v>
      </c>
      <c r="EB191" s="113">
        <v>289404</v>
      </c>
      <c r="EC191">
        <v>0</v>
      </c>
      <c r="ED191" s="113">
        <v>289404</v>
      </c>
      <c r="EE191">
        <v>0</v>
      </c>
      <c r="EF191">
        <v>2298420</v>
      </c>
      <c r="EG191">
        <v>5497</v>
      </c>
      <c r="EH191">
        <v>246313</v>
      </c>
      <c r="EI191" s="113">
        <v>2440988</v>
      </c>
      <c r="EJ191" s="113">
        <v>2493862</v>
      </c>
    </row>
    <row r="192" spans="1:140" ht="12.75">
      <c r="A192">
        <v>227816</v>
      </c>
      <c r="B192" t="s">
        <v>719</v>
      </c>
      <c r="C192" t="s">
        <v>71</v>
      </c>
      <c r="D192">
        <v>4</v>
      </c>
      <c r="E192">
        <v>1</v>
      </c>
      <c r="F192">
        <v>1804.683</v>
      </c>
      <c r="G192">
        <v>0</v>
      </c>
      <c r="H192">
        <v>0</v>
      </c>
      <c r="I192">
        <v>0.715</v>
      </c>
      <c r="J192">
        <v>10.876</v>
      </c>
      <c r="K192">
        <v>0.871</v>
      </c>
      <c r="L192">
        <v>0</v>
      </c>
      <c r="M192">
        <v>0</v>
      </c>
      <c r="N192">
        <v>0</v>
      </c>
      <c r="O192">
        <v>0</v>
      </c>
      <c r="P192">
        <v>0</v>
      </c>
      <c r="Q192">
        <v>5.613</v>
      </c>
      <c r="R192">
        <v>20.116</v>
      </c>
      <c r="S192">
        <v>90.234</v>
      </c>
      <c r="T192">
        <v>762</v>
      </c>
      <c r="U192">
        <v>0</v>
      </c>
      <c r="V192">
        <v>0</v>
      </c>
      <c r="W192">
        <v>0</v>
      </c>
      <c r="X192">
        <v>0</v>
      </c>
      <c r="Y192">
        <v>0</v>
      </c>
      <c r="Z192">
        <v>0</v>
      </c>
      <c r="AA192">
        <v>0</v>
      </c>
      <c r="AB192">
        <v>0</v>
      </c>
      <c r="AC192">
        <v>0</v>
      </c>
      <c r="AD192">
        <v>0</v>
      </c>
      <c r="AE192">
        <v>0</v>
      </c>
      <c r="AF192">
        <v>205.583</v>
      </c>
      <c r="AG192">
        <v>205.583</v>
      </c>
      <c r="AH192">
        <v>0</v>
      </c>
      <c r="AI192">
        <v>1804.683</v>
      </c>
      <c r="AJ192">
        <v>1804.683</v>
      </c>
      <c r="AK192">
        <v>205.583</v>
      </c>
      <c r="AL192">
        <v>12.462</v>
      </c>
      <c r="AM192">
        <v>1786.608</v>
      </c>
      <c r="AN192">
        <v>246.408</v>
      </c>
      <c r="AO192">
        <v>14.083</v>
      </c>
      <c r="AP192">
        <v>0</v>
      </c>
      <c r="AQ192">
        <v>0</v>
      </c>
      <c r="AR192">
        <v>0</v>
      </c>
      <c r="AS192" s="113">
        <v>67762</v>
      </c>
      <c r="AT192" s="113">
        <v>7042</v>
      </c>
      <c r="AU192">
        <v>0</v>
      </c>
      <c r="AV192">
        <v>0</v>
      </c>
      <c r="AW192" s="113">
        <v>53112</v>
      </c>
      <c r="AX192">
        <v>0</v>
      </c>
      <c r="AY192" s="113">
        <v>53112</v>
      </c>
      <c r="AZ192">
        <v>0</v>
      </c>
      <c r="BA192">
        <v>0</v>
      </c>
      <c r="BB192">
        <v>0</v>
      </c>
      <c r="BC192">
        <v>0</v>
      </c>
      <c r="BD192">
        <v>0</v>
      </c>
      <c r="BE192">
        <v>0</v>
      </c>
      <c r="BF192" s="113">
        <v>-171004</v>
      </c>
      <c r="BG192">
        <v>0</v>
      </c>
      <c r="BH192">
        <v>0</v>
      </c>
      <c r="BI192">
        <v>0</v>
      </c>
      <c r="BJ192">
        <v>0</v>
      </c>
      <c r="BK192" s="168">
        <v>1015.063</v>
      </c>
      <c r="BL192">
        <v>3945</v>
      </c>
      <c r="BM192" s="113">
        <v>13351</v>
      </c>
      <c r="BN192">
        <v>0</v>
      </c>
      <c r="BO192" s="113">
        <v>8020213</v>
      </c>
      <c r="BP192">
        <v>1418.652</v>
      </c>
      <c r="BQ192">
        <v>5135.894</v>
      </c>
      <c r="BR192" s="113">
        <v>6802129</v>
      </c>
      <c r="BS192">
        <v>5279</v>
      </c>
      <c r="BT192" s="113">
        <v>687518</v>
      </c>
      <c r="BU192">
        <v>0</v>
      </c>
      <c r="BV192" s="113">
        <v>171004</v>
      </c>
      <c r="BW192">
        <v>4625.0302734</v>
      </c>
      <c r="BX192">
        <v>4887.3251953</v>
      </c>
      <c r="BY192">
        <v>4887.3251953</v>
      </c>
      <c r="BZ192">
        <v>5931.625</v>
      </c>
      <c r="CA192">
        <v>0.0520361328</v>
      </c>
      <c r="CB192">
        <v>0.0413155273</v>
      </c>
      <c r="CC192">
        <v>38.816</v>
      </c>
      <c r="CD192">
        <v>0</v>
      </c>
      <c r="CE192">
        <v>0</v>
      </c>
      <c r="CF192">
        <v>10597488.678</v>
      </c>
      <c r="CG192">
        <v>131252.62535</v>
      </c>
      <c r="CH192">
        <v>44947</v>
      </c>
      <c r="CI192">
        <v>64228.216799</v>
      </c>
      <c r="CJ192">
        <v>903979.65</v>
      </c>
      <c r="CK192">
        <v>0</v>
      </c>
      <c r="CL192">
        <v>0</v>
      </c>
      <c r="CM192">
        <v>121944.12624</v>
      </c>
      <c r="CN192">
        <v>230241.956</v>
      </c>
      <c r="CO192">
        <v>0</v>
      </c>
      <c r="CP192">
        <v>0</v>
      </c>
      <c r="CQ192">
        <v>0</v>
      </c>
      <c r="CR192" s="113">
        <v>12161844</v>
      </c>
      <c r="CS192">
        <v>0.9731658002</v>
      </c>
      <c r="CT192">
        <v>11769547</v>
      </c>
      <c r="CU192">
        <v>2544.75</v>
      </c>
      <c r="CV192" s="113">
        <v>794116</v>
      </c>
      <c r="CW192" s="113">
        <v>335915</v>
      </c>
      <c r="CX192" s="113">
        <v>1130031</v>
      </c>
      <c r="CY192">
        <v>13291875.252</v>
      </c>
      <c r="CZ192">
        <v>5229</v>
      </c>
      <c r="DA192">
        <v>829.278</v>
      </c>
      <c r="DB192">
        <v>5262</v>
      </c>
      <c r="DC192">
        <v>987.721</v>
      </c>
      <c r="DD192">
        <v>5199</v>
      </c>
      <c r="DE192">
        <v>2304.818</v>
      </c>
      <c r="DF192">
        <v>5092</v>
      </c>
      <c r="DG192">
        <v>1334.117</v>
      </c>
      <c r="DH192">
        <v>5111</v>
      </c>
      <c r="DI192">
        <v>591.372</v>
      </c>
      <c r="DJ192">
        <v>5121</v>
      </c>
      <c r="DK192">
        <v>332.793</v>
      </c>
      <c r="DL192">
        <v>5121</v>
      </c>
      <c r="DM192">
        <v>1346.994</v>
      </c>
      <c r="DN192">
        <v>5150</v>
      </c>
      <c r="DO192">
        <v>1417.459</v>
      </c>
      <c r="DP192">
        <v>5106</v>
      </c>
      <c r="DQ192">
        <v>668.851</v>
      </c>
      <c r="DR192">
        <v>2086.31</v>
      </c>
      <c r="DS192">
        <v>4971</v>
      </c>
      <c r="DT192">
        <v>7489647</v>
      </c>
      <c r="DU192">
        <v>5279</v>
      </c>
      <c r="DV192" s="113">
        <v>13069566</v>
      </c>
      <c r="DW192" s="113">
        <v>305370</v>
      </c>
      <c r="DX192" s="113">
        <v>13374936</v>
      </c>
      <c r="DY192">
        <v>0</v>
      </c>
      <c r="DZ192" s="113">
        <v>13388287</v>
      </c>
      <c r="EA192" s="113">
        <v>14324398</v>
      </c>
      <c r="EB192" s="113">
        <v>1226443</v>
      </c>
      <c r="EC192">
        <v>0</v>
      </c>
      <c r="ED192" s="113">
        <v>1226443</v>
      </c>
      <c r="EE192">
        <v>0</v>
      </c>
      <c r="EF192">
        <v>13388287</v>
      </c>
      <c r="EG192">
        <v>5261</v>
      </c>
      <c r="EH192">
        <v>1062481</v>
      </c>
      <c r="EI192" s="113">
        <v>14354356</v>
      </c>
      <c r="EJ192" s="113">
        <v>14578472</v>
      </c>
    </row>
    <row r="193" spans="1:140" ht="12.75">
      <c r="A193">
        <v>227817</v>
      </c>
      <c r="B193" t="s">
        <v>719</v>
      </c>
      <c r="C193" t="s">
        <v>598</v>
      </c>
      <c r="D193">
        <v>4</v>
      </c>
      <c r="E193">
        <v>1</v>
      </c>
      <c r="F193">
        <v>196.204</v>
      </c>
      <c r="G193">
        <v>0</v>
      </c>
      <c r="H193">
        <v>0</v>
      </c>
      <c r="I193">
        <v>0.465</v>
      </c>
      <c r="J193">
        <v>2.17</v>
      </c>
      <c r="K193">
        <v>0</v>
      </c>
      <c r="L193">
        <v>0</v>
      </c>
      <c r="M193">
        <v>0</v>
      </c>
      <c r="N193">
        <v>0</v>
      </c>
      <c r="O193">
        <v>0</v>
      </c>
      <c r="P193">
        <v>0</v>
      </c>
      <c r="Q193">
        <v>0</v>
      </c>
      <c r="R193">
        <v>10.265</v>
      </c>
      <c r="S193">
        <v>9.81</v>
      </c>
      <c r="T193">
        <v>199</v>
      </c>
      <c r="U193">
        <v>0</v>
      </c>
      <c r="V193">
        <v>0</v>
      </c>
      <c r="W193">
        <v>0</v>
      </c>
      <c r="X193">
        <v>0</v>
      </c>
      <c r="Y193">
        <v>0</v>
      </c>
      <c r="Z193">
        <v>0</v>
      </c>
      <c r="AA193">
        <v>0</v>
      </c>
      <c r="AB193">
        <v>0</v>
      </c>
      <c r="AC193">
        <v>0</v>
      </c>
      <c r="AD193">
        <v>0</v>
      </c>
      <c r="AE193">
        <v>0</v>
      </c>
      <c r="AF193">
        <v>33.209</v>
      </c>
      <c r="AG193">
        <v>33.209</v>
      </c>
      <c r="AH193">
        <v>0</v>
      </c>
      <c r="AI193">
        <v>196.204</v>
      </c>
      <c r="AJ193">
        <v>196.204</v>
      </c>
      <c r="AK193">
        <v>33.209</v>
      </c>
      <c r="AL193">
        <v>2.635</v>
      </c>
      <c r="AM193">
        <v>193.569</v>
      </c>
      <c r="AN193">
        <v>0</v>
      </c>
      <c r="AO193">
        <v>10.75</v>
      </c>
      <c r="AP193">
        <v>0</v>
      </c>
      <c r="AQ193">
        <v>0</v>
      </c>
      <c r="AR193">
        <v>0</v>
      </c>
      <c r="AS193">
        <v>0</v>
      </c>
      <c r="AT193" s="113">
        <v>5375</v>
      </c>
      <c r="AU193">
        <v>0</v>
      </c>
      <c r="AV193">
        <v>0</v>
      </c>
      <c r="AW193" s="113">
        <v>5774</v>
      </c>
      <c r="AX193">
        <v>0</v>
      </c>
      <c r="AY193" s="113">
        <v>5774</v>
      </c>
      <c r="AZ193">
        <v>0</v>
      </c>
      <c r="BA193">
        <v>0</v>
      </c>
      <c r="BB193">
        <v>0</v>
      </c>
      <c r="BC193">
        <v>0</v>
      </c>
      <c r="BD193">
        <v>0</v>
      </c>
      <c r="BE193">
        <v>0</v>
      </c>
      <c r="BF193" s="113">
        <v>-36197</v>
      </c>
      <c r="BG193">
        <v>0</v>
      </c>
      <c r="BH193">
        <v>0</v>
      </c>
      <c r="BI193">
        <v>0</v>
      </c>
      <c r="BJ193">
        <v>0</v>
      </c>
      <c r="BK193">
        <v>190.524</v>
      </c>
      <c r="BL193">
        <v>3945</v>
      </c>
      <c r="BM193" s="113">
        <v>6252</v>
      </c>
      <c r="BN193">
        <v>0</v>
      </c>
      <c r="BO193" s="113">
        <v>1710371</v>
      </c>
      <c r="BP193">
        <v>300.892</v>
      </c>
      <c r="BQ193">
        <v>5219</v>
      </c>
      <c r="BR193" s="113">
        <v>1430112</v>
      </c>
      <c r="BS193">
        <v>5360</v>
      </c>
      <c r="BT193" s="113">
        <v>182602</v>
      </c>
      <c r="BU193">
        <v>0</v>
      </c>
      <c r="BV193" s="113">
        <v>36197</v>
      </c>
      <c r="BW193">
        <v>4625.0302734</v>
      </c>
      <c r="BX193">
        <v>4887.3251953</v>
      </c>
      <c r="BY193">
        <v>4887.3251953</v>
      </c>
      <c r="BZ193">
        <v>5931.625</v>
      </c>
      <c r="CA193">
        <v>0.0520361328</v>
      </c>
      <c r="CB193">
        <v>0.0413155273</v>
      </c>
      <c r="CC193">
        <v>8.835</v>
      </c>
      <c r="CD193">
        <v>0</v>
      </c>
      <c r="CE193">
        <v>0</v>
      </c>
      <c r="CF193">
        <v>1148178.7196</v>
      </c>
      <c r="CG193">
        <v>66976.943688</v>
      </c>
      <c r="CH193">
        <v>0</v>
      </c>
      <c r="CI193">
        <v>6982.851309</v>
      </c>
      <c r="CJ193">
        <v>236078.675</v>
      </c>
      <c r="CK193">
        <v>0</v>
      </c>
      <c r="CL193">
        <v>0</v>
      </c>
      <c r="CM193">
        <v>19698.333463</v>
      </c>
      <c r="CN193">
        <v>52405.906875</v>
      </c>
      <c r="CO193">
        <v>0</v>
      </c>
      <c r="CP193">
        <v>0</v>
      </c>
      <c r="CQ193">
        <v>0</v>
      </c>
      <c r="CR193" s="113">
        <v>1530321</v>
      </c>
      <c r="CS193">
        <v>0.9731658002</v>
      </c>
      <c r="CT193">
        <v>1489256</v>
      </c>
      <c r="CU193">
        <v>321.999</v>
      </c>
      <c r="CV193" s="113">
        <v>100483</v>
      </c>
      <c r="CW193" s="113">
        <v>42505</v>
      </c>
      <c r="CX193" s="113">
        <v>142988</v>
      </c>
      <c r="CY193">
        <v>1673309.43</v>
      </c>
      <c r="CZ193">
        <v>5229</v>
      </c>
      <c r="DA193">
        <v>829.278</v>
      </c>
      <c r="DB193">
        <v>5262</v>
      </c>
      <c r="DC193">
        <v>987.721</v>
      </c>
      <c r="DD193">
        <v>5199</v>
      </c>
      <c r="DE193">
        <v>2304.818</v>
      </c>
      <c r="DF193">
        <v>5092</v>
      </c>
      <c r="DG193">
        <v>1334.117</v>
      </c>
      <c r="DH193">
        <v>5111</v>
      </c>
      <c r="DI193">
        <v>591.372</v>
      </c>
      <c r="DJ193">
        <v>5121</v>
      </c>
      <c r="DK193">
        <v>332.793</v>
      </c>
      <c r="DL193">
        <v>5121</v>
      </c>
      <c r="DM193">
        <v>1346.994</v>
      </c>
      <c r="DN193">
        <v>5150</v>
      </c>
      <c r="DO193">
        <v>1417.459</v>
      </c>
      <c r="DP193">
        <v>5106</v>
      </c>
      <c r="DQ193">
        <v>668.851</v>
      </c>
      <c r="DR193">
        <v>0</v>
      </c>
      <c r="DS193">
        <v>4971</v>
      </c>
      <c r="DT193">
        <v>1612714</v>
      </c>
      <c r="DU193">
        <v>5360</v>
      </c>
      <c r="DV193" s="113">
        <v>1680513</v>
      </c>
      <c r="DW193" s="113">
        <v>38640</v>
      </c>
      <c r="DX193" s="113">
        <v>1719153</v>
      </c>
      <c r="DY193">
        <v>0</v>
      </c>
      <c r="DZ193" s="113">
        <v>1725405</v>
      </c>
      <c r="EA193" s="113">
        <v>1838614</v>
      </c>
      <c r="EB193" s="113">
        <v>195084</v>
      </c>
      <c r="EC193">
        <v>0</v>
      </c>
      <c r="ED193" s="113">
        <v>195084</v>
      </c>
      <c r="EE193">
        <v>0</v>
      </c>
      <c r="EF193">
        <v>1725405</v>
      </c>
      <c r="EG193">
        <v>5358</v>
      </c>
      <c r="EH193">
        <v>164262</v>
      </c>
      <c r="EI193" s="113">
        <v>1837571</v>
      </c>
      <c r="EJ193" s="113">
        <v>1879543</v>
      </c>
    </row>
    <row r="194" spans="1:140" ht="12.75">
      <c r="A194">
        <v>227818</v>
      </c>
      <c r="B194" t="s">
        <v>719</v>
      </c>
      <c r="C194" t="s">
        <v>72</v>
      </c>
      <c r="D194">
        <v>4</v>
      </c>
      <c r="E194">
        <v>1</v>
      </c>
      <c r="F194">
        <v>277.373</v>
      </c>
      <c r="G194">
        <v>0.049</v>
      </c>
      <c r="H194">
        <v>0</v>
      </c>
      <c r="I194">
        <v>0.046</v>
      </c>
      <c r="J194">
        <v>1.207</v>
      </c>
      <c r="K194">
        <v>0</v>
      </c>
      <c r="L194">
        <v>0</v>
      </c>
      <c r="M194">
        <v>0</v>
      </c>
      <c r="N194">
        <v>0.389</v>
      </c>
      <c r="O194">
        <v>0</v>
      </c>
      <c r="P194">
        <v>0</v>
      </c>
      <c r="Q194">
        <v>8.048</v>
      </c>
      <c r="R194">
        <v>43.515</v>
      </c>
      <c r="S194">
        <v>0</v>
      </c>
      <c r="T194">
        <v>308.3</v>
      </c>
      <c r="U194">
        <v>0</v>
      </c>
      <c r="V194">
        <v>0</v>
      </c>
      <c r="W194">
        <v>0</v>
      </c>
      <c r="X194">
        <v>0</v>
      </c>
      <c r="Y194">
        <v>0</v>
      </c>
      <c r="Z194">
        <v>0</v>
      </c>
      <c r="AA194">
        <v>0</v>
      </c>
      <c r="AB194">
        <v>0</v>
      </c>
      <c r="AC194">
        <v>0</v>
      </c>
      <c r="AD194">
        <v>0</v>
      </c>
      <c r="AE194">
        <v>0</v>
      </c>
      <c r="AF194">
        <v>70.516</v>
      </c>
      <c r="AG194">
        <v>70.516</v>
      </c>
      <c r="AH194">
        <v>0</v>
      </c>
      <c r="AI194">
        <v>277.373</v>
      </c>
      <c r="AJ194">
        <v>277.373</v>
      </c>
      <c r="AK194">
        <v>70.516</v>
      </c>
      <c r="AL194">
        <v>1.691</v>
      </c>
      <c r="AM194">
        <v>267.634</v>
      </c>
      <c r="AN194">
        <v>277.372</v>
      </c>
      <c r="AO194">
        <v>13</v>
      </c>
      <c r="AP194">
        <v>0</v>
      </c>
      <c r="AQ194">
        <v>17</v>
      </c>
      <c r="AR194">
        <v>0</v>
      </c>
      <c r="AS194" s="113">
        <v>76277</v>
      </c>
      <c r="AT194">
        <v>0</v>
      </c>
      <c r="AU194">
        <v>0</v>
      </c>
      <c r="AV194">
        <v>0</v>
      </c>
      <c r="AW194" s="113">
        <v>8163</v>
      </c>
      <c r="AX194">
        <v>0</v>
      </c>
      <c r="AY194" s="113">
        <v>8163</v>
      </c>
      <c r="AZ194">
        <v>0</v>
      </c>
      <c r="BA194" s="113">
        <v>12555</v>
      </c>
      <c r="BB194">
        <v>0</v>
      </c>
      <c r="BC194">
        <v>0</v>
      </c>
      <c r="BD194">
        <v>0</v>
      </c>
      <c r="BE194" s="113">
        <v>12555</v>
      </c>
      <c r="BF194" s="113">
        <v>-59895</v>
      </c>
      <c r="BG194">
        <v>0</v>
      </c>
      <c r="BH194">
        <v>0</v>
      </c>
      <c r="BI194">
        <v>0</v>
      </c>
      <c r="BJ194">
        <v>0</v>
      </c>
      <c r="BK194">
        <v>281.28</v>
      </c>
      <c r="BL194">
        <v>3945</v>
      </c>
      <c r="BM194" s="113">
        <v>11486</v>
      </c>
      <c r="BN194" s="113">
        <v>12763</v>
      </c>
      <c r="BO194" s="113">
        <v>2826574</v>
      </c>
      <c r="BP194">
        <v>499.023</v>
      </c>
      <c r="BQ194">
        <v>5219</v>
      </c>
      <c r="BR194" s="113">
        <v>2461615</v>
      </c>
      <c r="BS194">
        <v>5362</v>
      </c>
      <c r="BT194" s="113">
        <v>214155</v>
      </c>
      <c r="BU194">
        <v>0</v>
      </c>
      <c r="BV194" s="113">
        <v>59895</v>
      </c>
      <c r="BW194">
        <v>4625.0302734</v>
      </c>
      <c r="BX194">
        <v>4887.3251953</v>
      </c>
      <c r="BY194">
        <v>4887.3251953</v>
      </c>
      <c r="BZ194">
        <v>5931.625</v>
      </c>
      <c r="CA194">
        <v>0.0520361328</v>
      </c>
      <c r="CB194">
        <v>0.0413155273</v>
      </c>
      <c r="CC194">
        <v>4.991</v>
      </c>
      <c r="CD194">
        <v>0</v>
      </c>
      <c r="CE194">
        <v>0</v>
      </c>
      <c r="CF194">
        <v>1587504.5253</v>
      </c>
      <c r="CG194">
        <v>283926.12806</v>
      </c>
      <c r="CH194">
        <v>64446</v>
      </c>
      <c r="CI194">
        <v>0</v>
      </c>
      <c r="CJ194">
        <v>365743.9975</v>
      </c>
      <c r="CK194">
        <v>0</v>
      </c>
      <c r="CL194">
        <v>0</v>
      </c>
      <c r="CM194">
        <v>41827.44685</v>
      </c>
      <c r="CN194">
        <v>29602.960888</v>
      </c>
      <c r="CO194">
        <v>0</v>
      </c>
      <c r="CP194">
        <v>0</v>
      </c>
      <c r="CQ194">
        <v>0</v>
      </c>
      <c r="CR194" s="113">
        <v>2461883</v>
      </c>
      <c r="CS194">
        <v>0.9731658002</v>
      </c>
      <c r="CT194">
        <v>2309372</v>
      </c>
      <c r="CU194">
        <v>499.32</v>
      </c>
      <c r="CV194" s="113">
        <v>155818</v>
      </c>
      <c r="CW194" s="113">
        <v>65912</v>
      </c>
      <c r="CX194" s="113">
        <v>221730</v>
      </c>
      <c r="CY194">
        <v>2683613.0586</v>
      </c>
      <c r="CZ194">
        <v>5229</v>
      </c>
      <c r="DA194">
        <v>829.278</v>
      </c>
      <c r="DB194">
        <v>5262</v>
      </c>
      <c r="DC194">
        <v>987.721</v>
      </c>
      <c r="DD194">
        <v>5199</v>
      </c>
      <c r="DE194">
        <v>2304.818</v>
      </c>
      <c r="DF194">
        <v>5092</v>
      </c>
      <c r="DG194">
        <v>1334.117</v>
      </c>
      <c r="DH194">
        <v>5111</v>
      </c>
      <c r="DI194">
        <v>591.372</v>
      </c>
      <c r="DJ194">
        <v>5121</v>
      </c>
      <c r="DK194">
        <v>332.793</v>
      </c>
      <c r="DL194">
        <v>5121</v>
      </c>
      <c r="DM194">
        <v>1346.994</v>
      </c>
      <c r="DN194">
        <v>5150</v>
      </c>
      <c r="DO194">
        <v>1417.459</v>
      </c>
      <c r="DP194">
        <v>5106</v>
      </c>
      <c r="DQ194">
        <v>668.851</v>
      </c>
      <c r="DR194">
        <v>0</v>
      </c>
      <c r="DS194">
        <v>4971</v>
      </c>
      <c r="DT194">
        <v>2675770</v>
      </c>
      <c r="DU194">
        <v>5362</v>
      </c>
      <c r="DV194" s="113">
        <v>2605951</v>
      </c>
      <c r="DW194" s="113">
        <v>59918</v>
      </c>
      <c r="DX194" s="113">
        <v>2665869</v>
      </c>
      <c r="DY194">
        <v>-208</v>
      </c>
      <c r="DZ194" s="113">
        <v>2677147</v>
      </c>
      <c r="EA194" s="113">
        <v>2852116</v>
      </c>
      <c r="EB194" s="113">
        <v>215264</v>
      </c>
      <c r="EC194">
        <v>0</v>
      </c>
      <c r="ED194" s="113">
        <v>215264</v>
      </c>
      <c r="EE194">
        <v>0</v>
      </c>
      <c r="EF194">
        <v>2677147</v>
      </c>
      <c r="EG194">
        <v>5362</v>
      </c>
      <c r="EH194">
        <v>155369</v>
      </c>
      <c r="EI194" s="113">
        <v>2838982</v>
      </c>
      <c r="EJ194" s="113">
        <v>2907040</v>
      </c>
    </row>
    <row r="195" spans="1:140" ht="12.75">
      <c r="A195">
        <v>227819</v>
      </c>
      <c r="B195" t="s">
        <v>719</v>
      </c>
      <c r="C195" t="s">
        <v>73</v>
      </c>
      <c r="D195">
        <v>4</v>
      </c>
      <c r="E195">
        <v>1</v>
      </c>
      <c r="F195">
        <v>242.827</v>
      </c>
      <c r="G195">
        <v>0</v>
      </c>
      <c r="H195">
        <v>0</v>
      </c>
      <c r="I195">
        <v>0.65</v>
      </c>
      <c r="J195">
        <v>5.997</v>
      </c>
      <c r="K195">
        <v>0</v>
      </c>
      <c r="L195">
        <v>0</v>
      </c>
      <c r="M195">
        <v>0</v>
      </c>
      <c r="N195">
        <v>0</v>
      </c>
      <c r="O195">
        <v>0</v>
      </c>
      <c r="P195">
        <v>0</v>
      </c>
      <c r="Q195">
        <v>0</v>
      </c>
      <c r="R195">
        <v>0</v>
      </c>
      <c r="S195">
        <v>9</v>
      </c>
      <c r="T195">
        <v>178.2</v>
      </c>
      <c r="U195">
        <v>0</v>
      </c>
      <c r="V195">
        <v>0</v>
      </c>
      <c r="W195">
        <v>0</v>
      </c>
      <c r="X195">
        <v>0</v>
      </c>
      <c r="Y195">
        <v>0</v>
      </c>
      <c r="Z195">
        <v>0</v>
      </c>
      <c r="AA195">
        <v>0</v>
      </c>
      <c r="AB195">
        <v>0</v>
      </c>
      <c r="AC195">
        <v>0</v>
      </c>
      <c r="AD195">
        <v>0</v>
      </c>
      <c r="AE195">
        <v>0</v>
      </c>
      <c r="AF195">
        <v>36.21</v>
      </c>
      <c r="AG195">
        <v>36.21</v>
      </c>
      <c r="AH195">
        <v>0</v>
      </c>
      <c r="AI195">
        <v>242.827</v>
      </c>
      <c r="AJ195">
        <v>242.827</v>
      </c>
      <c r="AK195">
        <v>36.21</v>
      </c>
      <c r="AL195">
        <v>6.647</v>
      </c>
      <c r="AM195">
        <v>236.18</v>
      </c>
      <c r="AN195">
        <v>0</v>
      </c>
      <c r="AO195">
        <v>12</v>
      </c>
      <c r="AP195">
        <v>3</v>
      </c>
      <c r="AQ195">
        <v>17</v>
      </c>
      <c r="AR195">
        <v>0</v>
      </c>
      <c r="AS195">
        <v>0</v>
      </c>
      <c r="AT195">
        <v>0</v>
      </c>
      <c r="AU195">
        <v>0</v>
      </c>
      <c r="AV195">
        <v>0</v>
      </c>
      <c r="AW195" s="113">
        <v>7146</v>
      </c>
      <c r="AX195">
        <v>0</v>
      </c>
      <c r="AY195" s="113">
        <v>7146</v>
      </c>
      <c r="AZ195">
        <v>0</v>
      </c>
      <c r="BA195" s="113">
        <v>4682</v>
      </c>
      <c r="BB195">
        <v>0</v>
      </c>
      <c r="BC195">
        <v>0</v>
      </c>
      <c r="BD195">
        <v>0</v>
      </c>
      <c r="BE195" s="113">
        <v>4682</v>
      </c>
      <c r="BF195" s="113">
        <v>-43752</v>
      </c>
      <c r="BG195">
        <v>0</v>
      </c>
      <c r="BH195">
        <v>0</v>
      </c>
      <c r="BI195">
        <v>0</v>
      </c>
      <c r="BJ195">
        <v>0</v>
      </c>
      <c r="BK195">
        <v>237.323</v>
      </c>
      <c r="BL195">
        <v>3945</v>
      </c>
      <c r="BM195" s="113">
        <v>8007</v>
      </c>
      <c r="BN195" s="113">
        <v>7195</v>
      </c>
      <c r="BO195" s="113">
        <v>2014798</v>
      </c>
      <c r="BP195">
        <v>363.854</v>
      </c>
      <c r="BQ195">
        <v>5089</v>
      </c>
      <c r="BR195" s="113">
        <v>1736557</v>
      </c>
      <c r="BS195">
        <v>5231</v>
      </c>
      <c r="BT195" s="113">
        <v>166765</v>
      </c>
      <c r="BU195">
        <v>0</v>
      </c>
      <c r="BV195" s="113">
        <v>43752</v>
      </c>
      <c r="BW195">
        <v>4625.0302734</v>
      </c>
      <c r="BX195">
        <v>4887.3251953</v>
      </c>
      <c r="BY195">
        <v>4887.3251953</v>
      </c>
      <c r="BZ195">
        <v>5931.625</v>
      </c>
      <c r="CA195">
        <v>0.0520361328</v>
      </c>
      <c r="CB195">
        <v>0.0413155273</v>
      </c>
      <c r="CC195">
        <v>21.241</v>
      </c>
      <c r="CD195">
        <v>0</v>
      </c>
      <c r="CE195">
        <v>0</v>
      </c>
      <c r="CF195">
        <v>1400931.1925</v>
      </c>
      <c r="CG195">
        <v>0</v>
      </c>
      <c r="CH195">
        <v>0</v>
      </c>
      <c r="CI195">
        <v>6406.155</v>
      </c>
      <c r="CJ195">
        <v>211403.115</v>
      </c>
      <c r="CK195">
        <v>0</v>
      </c>
      <c r="CL195">
        <v>0</v>
      </c>
      <c r="CM195">
        <v>21478.414125</v>
      </c>
      <c r="CN195">
        <v>125993.64663</v>
      </c>
      <c r="CO195">
        <v>0</v>
      </c>
      <c r="CP195">
        <v>0</v>
      </c>
      <c r="CQ195">
        <v>0</v>
      </c>
      <c r="CR195" s="113">
        <v>1770895</v>
      </c>
      <c r="CS195">
        <v>0.9731658002</v>
      </c>
      <c r="CT195">
        <v>1718818</v>
      </c>
      <c r="CU195">
        <v>371.634</v>
      </c>
      <c r="CV195" s="113">
        <v>115972</v>
      </c>
      <c r="CW195" s="113">
        <v>49057</v>
      </c>
      <c r="CX195" s="113">
        <v>165029</v>
      </c>
      <c r="CY195">
        <v>1935923.5233</v>
      </c>
      <c r="CZ195">
        <v>5229</v>
      </c>
      <c r="DA195">
        <v>829.278</v>
      </c>
      <c r="DB195">
        <v>5262</v>
      </c>
      <c r="DC195">
        <v>987.721</v>
      </c>
      <c r="DD195">
        <v>5199</v>
      </c>
      <c r="DE195">
        <v>2304.818</v>
      </c>
      <c r="DF195">
        <v>5092</v>
      </c>
      <c r="DG195">
        <v>1334.117</v>
      </c>
      <c r="DH195">
        <v>5111</v>
      </c>
      <c r="DI195">
        <v>591.372</v>
      </c>
      <c r="DJ195">
        <v>5121</v>
      </c>
      <c r="DK195">
        <v>332.793</v>
      </c>
      <c r="DL195">
        <v>5121</v>
      </c>
      <c r="DM195">
        <v>1346.994</v>
      </c>
      <c r="DN195">
        <v>5150</v>
      </c>
      <c r="DO195">
        <v>1417.459</v>
      </c>
      <c r="DP195">
        <v>5106</v>
      </c>
      <c r="DQ195">
        <v>668.851</v>
      </c>
      <c r="DR195">
        <v>0</v>
      </c>
      <c r="DS195">
        <v>4971</v>
      </c>
      <c r="DT195">
        <v>1903322</v>
      </c>
      <c r="DU195">
        <v>5231</v>
      </c>
      <c r="DV195" s="113">
        <v>1891245</v>
      </c>
      <c r="DW195" s="113">
        <v>44596</v>
      </c>
      <c r="DX195" s="113">
        <v>1935841</v>
      </c>
      <c r="DY195" s="113">
        <v>-2513</v>
      </c>
      <c r="DZ195" s="113">
        <v>1941335</v>
      </c>
      <c r="EA195" s="113">
        <v>2074089</v>
      </c>
      <c r="EB195" s="113">
        <v>170440</v>
      </c>
      <c r="EC195">
        <v>0</v>
      </c>
      <c r="ED195" s="113">
        <v>170440</v>
      </c>
      <c r="EE195">
        <v>0</v>
      </c>
      <c r="EF195">
        <v>1941335</v>
      </c>
      <c r="EG195">
        <v>5224</v>
      </c>
      <c r="EH195">
        <v>126688</v>
      </c>
      <c r="EI195" s="113">
        <v>2062612</v>
      </c>
      <c r="EJ195" s="113">
        <v>2113510</v>
      </c>
    </row>
    <row r="196" spans="1:140" ht="12.75">
      <c r="A196">
        <v>227820</v>
      </c>
      <c r="B196" t="s">
        <v>719</v>
      </c>
      <c r="C196" t="s">
        <v>74</v>
      </c>
      <c r="D196">
        <v>4</v>
      </c>
      <c r="E196">
        <v>1</v>
      </c>
      <c r="F196">
        <v>963.312</v>
      </c>
      <c r="G196">
        <v>0</v>
      </c>
      <c r="H196">
        <v>0</v>
      </c>
      <c r="I196">
        <v>0.689</v>
      </c>
      <c r="J196">
        <v>17.802</v>
      </c>
      <c r="K196">
        <v>0.463</v>
      </c>
      <c r="L196">
        <v>0</v>
      </c>
      <c r="M196">
        <v>0</v>
      </c>
      <c r="N196">
        <v>0</v>
      </c>
      <c r="O196">
        <v>0</v>
      </c>
      <c r="P196">
        <v>0</v>
      </c>
      <c r="Q196">
        <v>0</v>
      </c>
      <c r="R196">
        <v>12.981</v>
      </c>
      <c r="S196">
        <v>0</v>
      </c>
      <c r="T196">
        <v>749.3</v>
      </c>
      <c r="U196">
        <v>0</v>
      </c>
      <c r="V196">
        <v>0</v>
      </c>
      <c r="W196">
        <v>0</v>
      </c>
      <c r="X196">
        <v>0</v>
      </c>
      <c r="Y196">
        <v>0</v>
      </c>
      <c r="Z196">
        <v>0</v>
      </c>
      <c r="AA196">
        <v>0</v>
      </c>
      <c r="AB196">
        <v>0</v>
      </c>
      <c r="AC196">
        <v>0</v>
      </c>
      <c r="AD196">
        <v>0</v>
      </c>
      <c r="AE196">
        <v>0</v>
      </c>
      <c r="AF196">
        <v>305.968</v>
      </c>
      <c r="AG196">
        <v>305.968</v>
      </c>
      <c r="AH196">
        <v>0</v>
      </c>
      <c r="AI196">
        <v>963.312</v>
      </c>
      <c r="AJ196">
        <v>963.312</v>
      </c>
      <c r="AK196">
        <v>305.968</v>
      </c>
      <c r="AL196">
        <v>18.954</v>
      </c>
      <c r="AM196">
        <v>944.358</v>
      </c>
      <c r="AN196">
        <v>262.639</v>
      </c>
      <c r="AO196">
        <v>25</v>
      </c>
      <c r="AP196">
        <v>0</v>
      </c>
      <c r="AQ196">
        <v>49</v>
      </c>
      <c r="AR196">
        <v>0</v>
      </c>
      <c r="AS196" s="113">
        <v>72226</v>
      </c>
      <c r="AT196">
        <v>0</v>
      </c>
      <c r="AU196">
        <v>0</v>
      </c>
      <c r="AV196">
        <v>0</v>
      </c>
      <c r="AW196" s="113">
        <v>28350</v>
      </c>
      <c r="AX196">
        <v>0</v>
      </c>
      <c r="AY196" s="113">
        <v>28350</v>
      </c>
      <c r="AZ196">
        <v>0</v>
      </c>
      <c r="BA196" s="113">
        <v>101534</v>
      </c>
      <c r="BB196">
        <v>0</v>
      </c>
      <c r="BC196">
        <v>0</v>
      </c>
      <c r="BD196">
        <v>0</v>
      </c>
      <c r="BE196" s="113">
        <v>101534</v>
      </c>
      <c r="BF196" s="113">
        <v>-115552</v>
      </c>
      <c r="BG196">
        <v>0</v>
      </c>
      <c r="BH196">
        <v>0</v>
      </c>
      <c r="BI196">
        <v>0</v>
      </c>
      <c r="BJ196">
        <v>0</v>
      </c>
      <c r="BK196">
        <v>620.995</v>
      </c>
      <c r="BL196">
        <v>3945</v>
      </c>
      <c r="BM196" s="113">
        <v>16538</v>
      </c>
      <c r="BN196" s="113">
        <v>87195</v>
      </c>
      <c r="BO196" s="113">
        <v>5502369</v>
      </c>
      <c r="BP196">
        <v>967.094</v>
      </c>
      <c r="BQ196">
        <v>5220</v>
      </c>
      <c r="BR196" s="113">
        <v>4730694</v>
      </c>
      <c r="BS196">
        <v>5357</v>
      </c>
      <c r="BT196" s="113">
        <v>450126</v>
      </c>
      <c r="BU196">
        <v>0</v>
      </c>
      <c r="BV196" s="113">
        <v>115552</v>
      </c>
      <c r="BW196">
        <v>4625.0302734</v>
      </c>
      <c r="BX196">
        <v>4887.3251953</v>
      </c>
      <c r="BY196">
        <v>4887.3251953</v>
      </c>
      <c r="BZ196">
        <v>5931.625</v>
      </c>
      <c r="CA196">
        <v>0.0520361328</v>
      </c>
      <c r="CB196">
        <v>0.0413155273</v>
      </c>
      <c r="CC196">
        <v>58.24</v>
      </c>
      <c r="CD196">
        <v>0</v>
      </c>
      <c r="CE196">
        <v>0</v>
      </c>
      <c r="CF196">
        <v>5601577.5218</v>
      </c>
      <c r="CG196">
        <v>84698.266538</v>
      </c>
      <c r="CH196">
        <v>0</v>
      </c>
      <c r="CI196">
        <v>0</v>
      </c>
      <c r="CJ196">
        <v>888913.3225</v>
      </c>
      <c r="CK196">
        <v>0</v>
      </c>
      <c r="CL196">
        <v>0</v>
      </c>
      <c r="CM196">
        <v>181488.7438</v>
      </c>
      <c r="CN196">
        <v>345457.84</v>
      </c>
      <c r="CO196">
        <v>0</v>
      </c>
      <c r="CP196">
        <v>0</v>
      </c>
      <c r="CQ196">
        <v>0</v>
      </c>
      <c r="CR196" s="113">
        <v>7275896</v>
      </c>
      <c r="CS196">
        <v>0.9731658002</v>
      </c>
      <c r="CT196">
        <v>6911556</v>
      </c>
      <c r="CU196">
        <v>1494.381</v>
      </c>
      <c r="CV196" s="113">
        <v>466338</v>
      </c>
      <c r="CW196" s="113">
        <v>197263</v>
      </c>
      <c r="CX196" s="113">
        <v>663601</v>
      </c>
      <c r="CY196">
        <v>7939496.6946</v>
      </c>
      <c r="CZ196">
        <v>5229</v>
      </c>
      <c r="DA196">
        <v>829.278</v>
      </c>
      <c r="DB196">
        <v>5262</v>
      </c>
      <c r="DC196">
        <v>987.721</v>
      </c>
      <c r="DD196">
        <v>5199</v>
      </c>
      <c r="DE196">
        <v>2304.818</v>
      </c>
      <c r="DF196">
        <v>5092</v>
      </c>
      <c r="DG196">
        <v>1334.117</v>
      </c>
      <c r="DH196">
        <v>5111</v>
      </c>
      <c r="DI196">
        <v>591.372</v>
      </c>
      <c r="DJ196">
        <v>5121</v>
      </c>
      <c r="DK196">
        <v>332.793</v>
      </c>
      <c r="DL196">
        <v>5121</v>
      </c>
      <c r="DM196">
        <v>1346.994</v>
      </c>
      <c r="DN196">
        <v>5150</v>
      </c>
      <c r="DO196">
        <v>1417.459</v>
      </c>
      <c r="DP196">
        <v>5106</v>
      </c>
      <c r="DQ196">
        <v>668.851</v>
      </c>
      <c r="DR196">
        <v>0</v>
      </c>
      <c r="DS196">
        <v>4971</v>
      </c>
      <c r="DT196">
        <v>5180820</v>
      </c>
      <c r="DU196">
        <v>5357</v>
      </c>
      <c r="DV196" s="113">
        <v>7800669</v>
      </c>
      <c r="DW196" s="113">
        <v>179326</v>
      </c>
      <c r="DX196" s="113">
        <v>7979995</v>
      </c>
      <c r="DY196" s="113">
        <v>14339</v>
      </c>
      <c r="DZ196" s="113">
        <v>8010872</v>
      </c>
      <c r="EA196" s="113">
        <v>8528432</v>
      </c>
      <c r="EB196" s="113">
        <v>734976</v>
      </c>
      <c r="EC196">
        <v>0</v>
      </c>
      <c r="ED196" s="113">
        <v>734976</v>
      </c>
      <c r="EE196">
        <v>0</v>
      </c>
      <c r="EF196">
        <v>8010872</v>
      </c>
      <c r="EG196">
        <v>5361</v>
      </c>
      <c r="EH196">
        <v>619424</v>
      </c>
      <c r="EI196" s="113">
        <v>8558921</v>
      </c>
      <c r="EJ196" s="113">
        <v>8702823</v>
      </c>
    </row>
    <row r="197" spans="1:140" ht="12.75">
      <c r="A197">
        <v>227821</v>
      </c>
      <c r="B197" t="s">
        <v>719</v>
      </c>
      <c r="C197" t="s">
        <v>553</v>
      </c>
      <c r="D197">
        <v>4</v>
      </c>
      <c r="E197">
        <v>1</v>
      </c>
      <c r="F197">
        <v>353.268</v>
      </c>
      <c r="G197">
        <v>0</v>
      </c>
      <c r="H197">
        <v>0</v>
      </c>
      <c r="I197">
        <v>0.221</v>
      </c>
      <c r="J197">
        <v>2.645</v>
      </c>
      <c r="K197">
        <v>0.373</v>
      </c>
      <c r="L197">
        <v>0</v>
      </c>
      <c r="M197">
        <v>0</v>
      </c>
      <c r="N197">
        <v>0</v>
      </c>
      <c r="O197">
        <v>0</v>
      </c>
      <c r="P197">
        <v>0</v>
      </c>
      <c r="Q197">
        <v>0</v>
      </c>
      <c r="R197">
        <v>12.69</v>
      </c>
      <c r="S197">
        <v>0</v>
      </c>
      <c r="T197">
        <v>0</v>
      </c>
      <c r="U197">
        <v>0</v>
      </c>
      <c r="V197">
        <v>0</v>
      </c>
      <c r="W197">
        <v>0</v>
      </c>
      <c r="X197">
        <v>0</v>
      </c>
      <c r="Y197">
        <v>0</v>
      </c>
      <c r="Z197">
        <v>0</v>
      </c>
      <c r="AA197">
        <v>0</v>
      </c>
      <c r="AB197">
        <v>0</v>
      </c>
      <c r="AC197">
        <v>0</v>
      </c>
      <c r="AD197">
        <v>0</v>
      </c>
      <c r="AE197">
        <v>0</v>
      </c>
      <c r="AF197">
        <v>14.461</v>
      </c>
      <c r="AG197">
        <v>14.461</v>
      </c>
      <c r="AH197">
        <v>0</v>
      </c>
      <c r="AI197">
        <v>353.268</v>
      </c>
      <c r="AJ197">
        <v>353.268</v>
      </c>
      <c r="AK197">
        <v>14.461</v>
      </c>
      <c r="AL197">
        <v>3.239</v>
      </c>
      <c r="AM197">
        <v>350.029</v>
      </c>
      <c r="AN197">
        <v>0</v>
      </c>
      <c r="AO197">
        <v>0</v>
      </c>
      <c r="AP197">
        <v>0</v>
      </c>
      <c r="AQ197">
        <v>0</v>
      </c>
      <c r="AR197">
        <v>0</v>
      </c>
      <c r="AS197">
        <v>0</v>
      </c>
      <c r="AT197">
        <v>0</v>
      </c>
      <c r="AU197">
        <v>0</v>
      </c>
      <c r="AV197">
        <v>0</v>
      </c>
      <c r="AW197" s="113">
        <v>10397</v>
      </c>
      <c r="AX197">
        <v>0</v>
      </c>
      <c r="AY197" s="113">
        <v>10397</v>
      </c>
      <c r="AZ197">
        <v>0</v>
      </c>
      <c r="BA197">
        <v>0</v>
      </c>
      <c r="BB197">
        <v>0</v>
      </c>
      <c r="BC197">
        <v>0</v>
      </c>
      <c r="BD197">
        <v>0</v>
      </c>
      <c r="BE197">
        <v>0</v>
      </c>
      <c r="BF197" s="113">
        <v>-47279</v>
      </c>
      <c r="BG197">
        <v>0</v>
      </c>
      <c r="BH197">
        <v>0</v>
      </c>
      <c r="BI197">
        <v>0</v>
      </c>
      <c r="BJ197">
        <v>0</v>
      </c>
      <c r="BK197">
        <v>298.56</v>
      </c>
      <c r="BL197">
        <v>3945</v>
      </c>
      <c r="BM197" s="113">
        <v>7158</v>
      </c>
      <c r="BN197">
        <v>0</v>
      </c>
      <c r="BO197" s="113">
        <v>2242416</v>
      </c>
      <c r="BP197">
        <v>397.475</v>
      </c>
      <c r="BQ197">
        <v>5173</v>
      </c>
      <c r="BR197" s="113">
        <v>1889160</v>
      </c>
      <c r="BS197">
        <v>5311</v>
      </c>
      <c r="BT197" s="113">
        <v>221833</v>
      </c>
      <c r="BU197">
        <v>0</v>
      </c>
      <c r="BV197" s="113">
        <v>47279</v>
      </c>
      <c r="BW197">
        <v>4625.0302734</v>
      </c>
      <c r="BX197">
        <v>4887.3251953</v>
      </c>
      <c r="BY197">
        <v>4887.3251953</v>
      </c>
      <c r="BZ197">
        <v>5931.625</v>
      </c>
      <c r="CA197">
        <v>0.0520361328</v>
      </c>
      <c r="CB197">
        <v>0.0413155273</v>
      </c>
      <c r="CC197">
        <v>10.159</v>
      </c>
      <c r="CD197">
        <v>0</v>
      </c>
      <c r="CE197">
        <v>0</v>
      </c>
      <c r="CF197">
        <v>2076240.7671</v>
      </c>
      <c r="CG197">
        <v>82799.553375</v>
      </c>
      <c r="CH197">
        <v>0</v>
      </c>
      <c r="CI197">
        <v>0</v>
      </c>
      <c r="CJ197">
        <v>0</v>
      </c>
      <c r="CK197">
        <v>0</v>
      </c>
      <c r="CL197">
        <v>0</v>
      </c>
      <c r="CM197">
        <v>8577.7229125</v>
      </c>
      <c r="CN197">
        <v>60259.378375</v>
      </c>
      <c r="CO197">
        <v>0</v>
      </c>
      <c r="CP197">
        <v>0</v>
      </c>
      <c r="CQ197">
        <v>0</v>
      </c>
      <c r="CR197" s="113">
        <v>2227877</v>
      </c>
      <c r="CS197">
        <v>0.9731658002</v>
      </c>
      <c r="CT197">
        <v>2168094</v>
      </c>
      <c r="CU197">
        <v>468.774</v>
      </c>
      <c r="CV197" s="113">
        <v>146286</v>
      </c>
      <c r="CW197" s="113">
        <v>61880</v>
      </c>
      <c r="CX197" s="113">
        <v>208166</v>
      </c>
      <c r="CY197">
        <v>2436043.4218</v>
      </c>
      <c r="CZ197">
        <v>5229</v>
      </c>
      <c r="DA197">
        <v>829.278</v>
      </c>
      <c r="DB197">
        <v>5262</v>
      </c>
      <c r="DC197">
        <v>987.721</v>
      </c>
      <c r="DD197">
        <v>5199</v>
      </c>
      <c r="DE197">
        <v>2304.818</v>
      </c>
      <c r="DF197">
        <v>5092</v>
      </c>
      <c r="DG197">
        <v>1334.117</v>
      </c>
      <c r="DH197">
        <v>5111</v>
      </c>
      <c r="DI197">
        <v>591.372</v>
      </c>
      <c r="DJ197">
        <v>5121</v>
      </c>
      <c r="DK197">
        <v>332.793</v>
      </c>
      <c r="DL197">
        <v>5121</v>
      </c>
      <c r="DM197">
        <v>1346.994</v>
      </c>
      <c r="DN197">
        <v>5150</v>
      </c>
      <c r="DO197">
        <v>1417.459</v>
      </c>
      <c r="DP197">
        <v>5106</v>
      </c>
      <c r="DQ197">
        <v>668.851</v>
      </c>
      <c r="DR197">
        <v>0</v>
      </c>
      <c r="DS197">
        <v>4971</v>
      </c>
      <c r="DT197">
        <v>2110993</v>
      </c>
      <c r="DU197">
        <v>5311</v>
      </c>
      <c r="DV197" s="113">
        <v>2424968</v>
      </c>
      <c r="DW197" s="113">
        <v>56253</v>
      </c>
      <c r="DX197" s="113">
        <v>2481221</v>
      </c>
      <c r="DY197">
        <v>0</v>
      </c>
      <c r="DZ197" s="113">
        <v>2488379</v>
      </c>
      <c r="EA197" s="113">
        <v>2653730</v>
      </c>
      <c r="EB197" s="113">
        <v>260502</v>
      </c>
      <c r="EC197">
        <v>0</v>
      </c>
      <c r="ED197" s="113">
        <v>260502</v>
      </c>
      <c r="EE197">
        <v>0</v>
      </c>
      <c r="EF197">
        <v>2488379</v>
      </c>
      <c r="EG197">
        <v>5308</v>
      </c>
      <c r="EH197">
        <v>213223</v>
      </c>
      <c r="EI197" s="113">
        <v>2649266</v>
      </c>
      <c r="EJ197" s="113">
        <v>2706942</v>
      </c>
    </row>
    <row r="198" spans="1:140" ht="12.75">
      <c r="A198">
        <v>227824</v>
      </c>
      <c r="B198" t="s">
        <v>719</v>
      </c>
      <c r="C198" t="s">
        <v>75</v>
      </c>
      <c r="D198">
        <v>4</v>
      </c>
      <c r="E198">
        <v>1</v>
      </c>
      <c r="F198">
        <v>175.879</v>
      </c>
      <c r="G198">
        <v>0</v>
      </c>
      <c r="H198">
        <v>0</v>
      </c>
      <c r="I198">
        <v>0.203</v>
      </c>
      <c r="J198">
        <v>5.215</v>
      </c>
      <c r="K198">
        <v>0</v>
      </c>
      <c r="L198">
        <v>0</v>
      </c>
      <c r="M198">
        <v>0</v>
      </c>
      <c r="N198">
        <v>0</v>
      </c>
      <c r="O198">
        <v>0</v>
      </c>
      <c r="P198">
        <v>0</v>
      </c>
      <c r="Q198">
        <v>0</v>
      </c>
      <c r="R198">
        <v>8.411</v>
      </c>
      <c r="S198">
        <v>0</v>
      </c>
      <c r="T198">
        <v>89</v>
      </c>
      <c r="U198">
        <v>0</v>
      </c>
      <c r="V198">
        <v>0</v>
      </c>
      <c r="W198">
        <v>0</v>
      </c>
      <c r="X198">
        <v>0</v>
      </c>
      <c r="Y198">
        <v>0</v>
      </c>
      <c r="Z198">
        <v>0</v>
      </c>
      <c r="AA198">
        <v>0</v>
      </c>
      <c r="AB198">
        <v>0</v>
      </c>
      <c r="AC198">
        <v>0</v>
      </c>
      <c r="AD198">
        <v>0</v>
      </c>
      <c r="AE198">
        <v>0</v>
      </c>
      <c r="AF198">
        <v>55.359</v>
      </c>
      <c r="AG198">
        <v>55.359</v>
      </c>
      <c r="AH198">
        <v>0</v>
      </c>
      <c r="AI198">
        <v>175.879</v>
      </c>
      <c r="AJ198">
        <v>175.879</v>
      </c>
      <c r="AK198">
        <v>55.359</v>
      </c>
      <c r="AL198">
        <v>5.418</v>
      </c>
      <c r="AM198">
        <v>170.461</v>
      </c>
      <c r="AN198">
        <v>0</v>
      </c>
      <c r="AO198">
        <v>3</v>
      </c>
      <c r="AP198">
        <v>0</v>
      </c>
      <c r="AQ198">
        <v>7</v>
      </c>
      <c r="AR198">
        <v>0</v>
      </c>
      <c r="AS198">
        <v>0</v>
      </c>
      <c r="AT198">
        <v>0</v>
      </c>
      <c r="AU198">
        <v>0</v>
      </c>
      <c r="AV198">
        <v>0</v>
      </c>
      <c r="AW198" s="113">
        <v>5176</v>
      </c>
      <c r="AX198">
        <v>0</v>
      </c>
      <c r="AY198" s="113">
        <v>5176</v>
      </c>
      <c r="AZ198">
        <v>0</v>
      </c>
      <c r="BA198" s="113">
        <v>10197</v>
      </c>
      <c r="BB198">
        <v>0</v>
      </c>
      <c r="BC198">
        <v>0</v>
      </c>
      <c r="BD198">
        <v>0</v>
      </c>
      <c r="BE198" s="113">
        <v>10197</v>
      </c>
      <c r="BF198" s="113">
        <v>-16399</v>
      </c>
      <c r="BG198">
        <v>0</v>
      </c>
      <c r="BH198">
        <v>0</v>
      </c>
      <c r="BI198">
        <v>0</v>
      </c>
      <c r="BJ198">
        <v>0</v>
      </c>
      <c r="BK198">
        <v>84.71</v>
      </c>
      <c r="BL198">
        <v>3945</v>
      </c>
      <c r="BM198">
        <v>0</v>
      </c>
      <c r="BN198" s="113">
        <v>13619</v>
      </c>
      <c r="BO198" s="113">
        <v>773972</v>
      </c>
      <c r="BP198">
        <v>140.1</v>
      </c>
      <c r="BQ198">
        <v>5068</v>
      </c>
      <c r="BR198" s="113">
        <v>679500</v>
      </c>
      <c r="BS198">
        <v>5188</v>
      </c>
      <c r="BT198" s="113">
        <v>47339</v>
      </c>
      <c r="BU198">
        <v>0</v>
      </c>
      <c r="BV198" s="113">
        <v>16399</v>
      </c>
      <c r="BW198">
        <v>4625.0302734</v>
      </c>
      <c r="BX198">
        <v>4887.3251953</v>
      </c>
      <c r="BY198">
        <v>4887.3251953</v>
      </c>
      <c r="BZ198">
        <v>5931.625</v>
      </c>
      <c r="CA198">
        <v>0.0520361328</v>
      </c>
      <c r="CB198">
        <v>0.0413155273</v>
      </c>
      <c r="CC198">
        <v>16.66</v>
      </c>
      <c r="CD198">
        <v>0</v>
      </c>
      <c r="CE198">
        <v>0</v>
      </c>
      <c r="CF198">
        <v>1011110.7291</v>
      </c>
      <c r="CG198">
        <v>54879.987663</v>
      </c>
      <c r="CH198">
        <v>0</v>
      </c>
      <c r="CI198">
        <v>0</v>
      </c>
      <c r="CJ198">
        <v>105582.925</v>
      </c>
      <c r="CK198">
        <v>0</v>
      </c>
      <c r="CL198">
        <v>0</v>
      </c>
      <c r="CM198">
        <v>32836.882838</v>
      </c>
      <c r="CN198">
        <v>98820.8725</v>
      </c>
      <c r="CO198">
        <v>0</v>
      </c>
      <c r="CP198">
        <v>0</v>
      </c>
      <c r="CQ198">
        <v>0</v>
      </c>
      <c r="CR198" s="113">
        <v>1313428</v>
      </c>
      <c r="CS198">
        <v>0.9731658002</v>
      </c>
      <c r="CT198">
        <v>1268260</v>
      </c>
      <c r="CU198">
        <v>274.217</v>
      </c>
      <c r="CV198" s="113">
        <v>85572</v>
      </c>
      <c r="CW198" s="113">
        <v>36197</v>
      </c>
      <c r="CX198" s="113">
        <v>121769</v>
      </c>
      <c r="CY198">
        <v>1435197.3971</v>
      </c>
      <c r="CZ198">
        <v>5229</v>
      </c>
      <c r="DA198">
        <v>829.278</v>
      </c>
      <c r="DB198">
        <v>5262</v>
      </c>
      <c r="DC198">
        <v>987.721</v>
      </c>
      <c r="DD198">
        <v>5199</v>
      </c>
      <c r="DE198">
        <v>2304.818</v>
      </c>
      <c r="DF198">
        <v>5092</v>
      </c>
      <c r="DG198">
        <v>1334.117</v>
      </c>
      <c r="DH198">
        <v>5111</v>
      </c>
      <c r="DI198">
        <v>591.372</v>
      </c>
      <c r="DJ198">
        <v>5121</v>
      </c>
      <c r="DK198">
        <v>332.793</v>
      </c>
      <c r="DL198">
        <v>5121</v>
      </c>
      <c r="DM198">
        <v>1346.994</v>
      </c>
      <c r="DN198">
        <v>5150</v>
      </c>
      <c r="DO198">
        <v>1417.459</v>
      </c>
      <c r="DP198">
        <v>5106</v>
      </c>
      <c r="DQ198">
        <v>668.851</v>
      </c>
      <c r="DR198">
        <v>0</v>
      </c>
      <c r="DS198">
        <v>4971</v>
      </c>
      <c r="DT198">
        <v>726839</v>
      </c>
      <c r="DU198">
        <v>5188</v>
      </c>
      <c r="DV198" s="113">
        <v>1389732</v>
      </c>
      <c r="DW198" s="113">
        <v>32906</v>
      </c>
      <c r="DX198" s="113">
        <v>1422638</v>
      </c>
      <c r="DY198" s="113">
        <v>-3422</v>
      </c>
      <c r="DZ198" s="113">
        <v>1419216</v>
      </c>
      <c r="EA198" s="113">
        <v>1518614</v>
      </c>
      <c r="EB198" s="113">
        <v>105788</v>
      </c>
      <c r="EC198">
        <v>0</v>
      </c>
      <c r="ED198" s="113">
        <v>105788</v>
      </c>
      <c r="EE198">
        <v>0</v>
      </c>
      <c r="EF198">
        <v>1419216</v>
      </c>
      <c r="EG198">
        <v>5176</v>
      </c>
      <c r="EH198">
        <v>89389</v>
      </c>
      <c r="EI198" s="113">
        <v>1524586</v>
      </c>
      <c r="EJ198" s="113">
        <v>1546162</v>
      </c>
    </row>
    <row r="199" spans="1:140" ht="12.75">
      <c r="A199">
        <v>232801</v>
      </c>
      <c r="B199" t="s">
        <v>719</v>
      </c>
      <c r="C199" t="s">
        <v>0</v>
      </c>
      <c r="D199">
        <v>4</v>
      </c>
      <c r="E199">
        <v>1</v>
      </c>
      <c r="F199">
        <v>67.862</v>
      </c>
      <c r="G199">
        <v>0</v>
      </c>
      <c r="H199">
        <v>0</v>
      </c>
      <c r="I199">
        <v>0.06</v>
      </c>
      <c r="J199">
        <v>0</v>
      </c>
      <c r="K199">
        <v>0</v>
      </c>
      <c r="L199">
        <v>0</v>
      </c>
      <c r="M199">
        <v>0</v>
      </c>
      <c r="N199">
        <v>0</v>
      </c>
      <c r="O199">
        <v>0</v>
      </c>
      <c r="P199">
        <v>0</v>
      </c>
      <c r="Q199">
        <v>0</v>
      </c>
      <c r="R199">
        <v>7.566</v>
      </c>
      <c r="S199">
        <v>0</v>
      </c>
      <c r="T199">
        <v>100.5</v>
      </c>
      <c r="U199">
        <v>0</v>
      </c>
      <c r="V199">
        <v>0</v>
      </c>
      <c r="W199">
        <v>0</v>
      </c>
      <c r="X199">
        <v>0</v>
      </c>
      <c r="Y199">
        <v>0</v>
      </c>
      <c r="Z199">
        <v>0</v>
      </c>
      <c r="AA199">
        <v>0</v>
      </c>
      <c r="AB199">
        <v>0</v>
      </c>
      <c r="AC199">
        <v>0</v>
      </c>
      <c r="AD199">
        <v>0</v>
      </c>
      <c r="AE199">
        <v>0</v>
      </c>
      <c r="AF199">
        <v>0.138</v>
      </c>
      <c r="AG199">
        <v>0.138</v>
      </c>
      <c r="AH199">
        <v>0</v>
      </c>
      <c r="AI199">
        <v>67.862</v>
      </c>
      <c r="AJ199">
        <v>67.862</v>
      </c>
      <c r="AK199">
        <v>0.138</v>
      </c>
      <c r="AL199">
        <v>0.06</v>
      </c>
      <c r="AM199">
        <v>67.802</v>
      </c>
      <c r="AN199">
        <v>0</v>
      </c>
      <c r="AO199">
        <v>12.417</v>
      </c>
      <c r="AP199">
        <v>0</v>
      </c>
      <c r="AQ199">
        <v>0</v>
      </c>
      <c r="AR199">
        <v>0</v>
      </c>
      <c r="AS199">
        <v>0</v>
      </c>
      <c r="AT199" s="113">
        <v>6208</v>
      </c>
      <c r="AU199">
        <v>0</v>
      </c>
      <c r="AV199">
        <v>0</v>
      </c>
      <c r="AW199" s="113">
        <v>1997</v>
      </c>
      <c r="AX199">
        <v>0</v>
      </c>
      <c r="AY199" s="113">
        <v>1997</v>
      </c>
      <c r="AZ199">
        <v>0</v>
      </c>
      <c r="BA199" s="113">
        <v>13586</v>
      </c>
      <c r="BB199">
        <v>0</v>
      </c>
      <c r="BC199">
        <v>0</v>
      </c>
      <c r="BD199">
        <v>0</v>
      </c>
      <c r="BE199" s="113">
        <v>13586</v>
      </c>
      <c r="BF199" s="113">
        <v>-19303</v>
      </c>
      <c r="BG199">
        <v>0</v>
      </c>
      <c r="BH199">
        <v>0</v>
      </c>
      <c r="BI199">
        <v>0</v>
      </c>
      <c r="BJ199">
        <v>0</v>
      </c>
      <c r="BK199">
        <v>97.791</v>
      </c>
      <c r="BL199">
        <v>3945</v>
      </c>
      <c r="BM199" s="113">
        <v>3631</v>
      </c>
      <c r="BN199" s="113">
        <v>6593</v>
      </c>
      <c r="BO199" s="113">
        <v>887713</v>
      </c>
      <c r="BP199">
        <v>159.764</v>
      </c>
      <c r="BQ199">
        <v>5094</v>
      </c>
      <c r="BR199" s="113">
        <v>773239</v>
      </c>
      <c r="BS199">
        <v>5237</v>
      </c>
      <c r="BT199" s="113">
        <v>63401</v>
      </c>
      <c r="BU199">
        <v>0</v>
      </c>
      <c r="BV199" s="113">
        <v>19303</v>
      </c>
      <c r="BW199">
        <v>4625.0302734</v>
      </c>
      <c r="BX199">
        <v>4887.3251953</v>
      </c>
      <c r="BY199">
        <v>4887.3251953</v>
      </c>
      <c r="BZ199">
        <v>5931.625</v>
      </c>
      <c r="CA199">
        <v>0.0520361328</v>
      </c>
      <c r="CB199">
        <v>0.0413155273</v>
      </c>
      <c r="CC199">
        <v>0.3</v>
      </c>
      <c r="CD199">
        <v>0</v>
      </c>
      <c r="CE199">
        <v>0</v>
      </c>
      <c r="CF199">
        <v>402176.03825</v>
      </c>
      <c r="CG199">
        <v>49366.542225</v>
      </c>
      <c r="CH199">
        <v>0</v>
      </c>
      <c r="CI199">
        <v>0</v>
      </c>
      <c r="CJ199">
        <v>119225.6625</v>
      </c>
      <c r="CK199">
        <v>0</v>
      </c>
      <c r="CL199">
        <v>0</v>
      </c>
      <c r="CM199">
        <v>81.856425</v>
      </c>
      <c r="CN199">
        <v>1779.4875</v>
      </c>
      <c r="CO199">
        <v>0</v>
      </c>
      <c r="CP199">
        <v>0</v>
      </c>
      <c r="CQ199">
        <v>0</v>
      </c>
      <c r="CR199" s="113">
        <v>586216</v>
      </c>
      <c r="CS199">
        <v>0.9731658002</v>
      </c>
      <c r="CT199">
        <v>557264</v>
      </c>
      <c r="CU199">
        <v>120.489</v>
      </c>
      <c r="CV199" s="113">
        <v>37600</v>
      </c>
      <c r="CW199" s="113">
        <v>15905</v>
      </c>
      <c r="CX199" s="113">
        <v>53505</v>
      </c>
      <c r="CY199">
        <v>639720.5869</v>
      </c>
      <c r="CZ199">
        <v>5229</v>
      </c>
      <c r="DA199">
        <v>829.278</v>
      </c>
      <c r="DB199">
        <v>5262</v>
      </c>
      <c r="DC199">
        <v>987.721</v>
      </c>
      <c r="DD199">
        <v>5199</v>
      </c>
      <c r="DE199">
        <v>2304.818</v>
      </c>
      <c r="DF199">
        <v>5092</v>
      </c>
      <c r="DG199">
        <v>1334.117</v>
      </c>
      <c r="DH199">
        <v>5111</v>
      </c>
      <c r="DI199">
        <v>591.372</v>
      </c>
      <c r="DJ199">
        <v>5121</v>
      </c>
      <c r="DK199">
        <v>332.793</v>
      </c>
      <c r="DL199">
        <v>5121</v>
      </c>
      <c r="DM199">
        <v>1346.994</v>
      </c>
      <c r="DN199">
        <v>5150</v>
      </c>
      <c r="DO199">
        <v>1417.459</v>
      </c>
      <c r="DP199">
        <v>5106</v>
      </c>
      <c r="DQ199">
        <v>668.851</v>
      </c>
      <c r="DR199">
        <v>0</v>
      </c>
      <c r="DS199">
        <v>4971</v>
      </c>
      <c r="DT199">
        <v>836640</v>
      </c>
      <c r="DU199">
        <v>5237</v>
      </c>
      <c r="DV199" s="113">
        <v>613771</v>
      </c>
      <c r="DW199" s="113">
        <v>14459</v>
      </c>
      <c r="DX199" s="113">
        <v>628230</v>
      </c>
      <c r="DY199" s="113">
        <v>6993</v>
      </c>
      <c r="DZ199" s="113">
        <v>638854</v>
      </c>
      <c r="EA199" s="113">
        <v>673172</v>
      </c>
      <c r="EB199" s="113">
        <v>52638</v>
      </c>
      <c r="EC199">
        <v>0</v>
      </c>
      <c r="ED199" s="113">
        <v>52638</v>
      </c>
      <c r="EE199">
        <v>0</v>
      </c>
      <c r="EF199">
        <v>638854</v>
      </c>
      <c r="EG199">
        <v>5302</v>
      </c>
      <c r="EH199">
        <v>39543</v>
      </c>
      <c r="EI199" s="113">
        <v>679264</v>
      </c>
      <c r="EJ199" s="113">
        <v>700564</v>
      </c>
    </row>
    <row r="200" spans="1:140" ht="12.75">
      <c r="A200">
        <v>234801</v>
      </c>
      <c r="B200" t="s">
        <v>719</v>
      </c>
      <c r="C200" t="s">
        <v>602</v>
      </c>
      <c r="D200">
        <v>4</v>
      </c>
      <c r="E200">
        <v>1</v>
      </c>
      <c r="F200">
        <v>97.515</v>
      </c>
      <c r="G200">
        <v>0</v>
      </c>
      <c r="H200">
        <v>0</v>
      </c>
      <c r="I200">
        <v>0.071</v>
      </c>
      <c r="J200">
        <v>1.901</v>
      </c>
      <c r="K200">
        <v>0</v>
      </c>
      <c r="L200">
        <v>0</v>
      </c>
      <c r="M200">
        <v>0</v>
      </c>
      <c r="N200">
        <v>0</v>
      </c>
      <c r="O200">
        <v>0</v>
      </c>
      <c r="P200">
        <v>26.548</v>
      </c>
      <c r="Q200">
        <v>4.465</v>
      </c>
      <c r="R200">
        <v>0.599</v>
      </c>
      <c r="S200">
        <v>0</v>
      </c>
      <c r="T200">
        <v>98.5</v>
      </c>
      <c r="U200">
        <v>0</v>
      </c>
      <c r="V200">
        <v>0</v>
      </c>
      <c r="W200">
        <v>0</v>
      </c>
      <c r="X200">
        <v>0</v>
      </c>
      <c r="Y200">
        <v>0</v>
      </c>
      <c r="Z200">
        <v>0</v>
      </c>
      <c r="AA200">
        <v>0</v>
      </c>
      <c r="AB200">
        <v>0</v>
      </c>
      <c r="AC200">
        <v>0</v>
      </c>
      <c r="AD200">
        <v>0</v>
      </c>
      <c r="AE200">
        <v>0</v>
      </c>
      <c r="AF200">
        <v>0</v>
      </c>
      <c r="AG200">
        <v>0</v>
      </c>
      <c r="AH200">
        <v>0</v>
      </c>
      <c r="AI200">
        <v>97.515</v>
      </c>
      <c r="AJ200">
        <v>97.515</v>
      </c>
      <c r="AK200">
        <v>0</v>
      </c>
      <c r="AL200">
        <v>28.52</v>
      </c>
      <c r="AM200">
        <v>64.53</v>
      </c>
      <c r="AN200">
        <v>82.459</v>
      </c>
      <c r="AO200">
        <v>1</v>
      </c>
      <c r="AP200">
        <v>1.667</v>
      </c>
      <c r="AQ200">
        <v>0</v>
      </c>
      <c r="AR200">
        <v>0</v>
      </c>
      <c r="AS200" s="113">
        <v>22676</v>
      </c>
      <c r="AT200">
        <v>917</v>
      </c>
      <c r="AU200">
        <v>0</v>
      </c>
      <c r="AV200">
        <v>0</v>
      </c>
      <c r="AW200" s="113">
        <v>2870</v>
      </c>
      <c r="AX200">
        <v>0</v>
      </c>
      <c r="AY200" s="113">
        <v>2870</v>
      </c>
      <c r="AZ200">
        <v>0</v>
      </c>
      <c r="BA200">
        <v>0</v>
      </c>
      <c r="BB200">
        <v>0</v>
      </c>
      <c r="BC200">
        <v>0</v>
      </c>
      <c r="BD200">
        <v>0</v>
      </c>
      <c r="BE200">
        <v>0</v>
      </c>
      <c r="BF200" s="113">
        <v>-31599</v>
      </c>
      <c r="BG200">
        <v>0</v>
      </c>
      <c r="BH200">
        <v>0</v>
      </c>
      <c r="BI200">
        <v>0</v>
      </c>
      <c r="BJ200">
        <v>0</v>
      </c>
      <c r="BK200">
        <v>100.31</v>
      </c>
      <c r="BL200">
        <v>3945</v>
      </c>
      <c r="BM200" s="113">
        <v>5287</v>
      </c>
      <c r="BN200">
        <v>0</v>
      </c>
      <c r="BO200" s="113">
        <v>1468918</v>
      </c>
      <c r="BP200">
        <v>267.418</v>
      </c>
      <c r="BQ200">
        <v>5039</v>
      </c>
      <c r="BR200" s="113">
        <v>1291045</v>
      </c>
      <c r="BS200">
        <v>5179</v>
      </c>
      <c r="BT200" s="113">
        <v>93851</v>
      </c>
      <c r="BU200">
        <v>0</v>
      </c>
      <c r="BV200" s="113">
        <v>31599</v>
      </c>
      <c r="BW200">
        <v>4625.0302734</v>
      </c>
      <c r="BX200">
        <v>4887.3251953</v>
      </c>
      <c r="BY200">
        <v>4887.3251953</v>
      </c>
      <c r="BZ200">
        <v>5931.625</v>
      </c>
      <c r="CA200">
        <v>0.0520361328</v>
      </c>
      <c r="CB200">
        <v>0.0413155273</v>
      </c>
      <c r="CC200">
        <v>112.25</v>
      </c>
      <c r="CD200">
        <v>0</v>
      </c>
      <c r="CE200">
        <v>0</v>
      </c>
      <c r="CF200">
        <v>382767.76125</v>
      </c>
      <c r="CG200">
        <v>3908.3477125</v>
      </c>
      <c r="CH200">
        <v>35754</v>
      </c>
      <c r="CI200">
        <v>0</v>
      </c>
      <c r="CJ200">
        <v>116853.0125</v>
      </c>
      <c r="CK200">
        <v>0</v>
      </c>
      <c r="CL200">
        <v>0</v>
      </c>
      <c r="CM200">
        <v>0</v>
      </c>
      <c r="CN200">
        <v>665824.90625</v>
      </c>
      <c r="CO200">
        <v>0</v>
      </c>
      <c r="CP200">
        <v>629891.122</v>
      </c>
      <c r="CQ200">
        <v>0</v>
      </c>
      <c r="CR200" s="113">
        <v>1227784</v>
      </c>
      <c r="CS200">
        <v>0.9731658002</v>
      </c>
      <c r="CT200">
        <v>1172770</v>
      </c>
      <c r="CU200">
        <v>253.57</v>
      </c>
      <c r="CV200" s="113">
        <v>79129</v>
      </c>
      <c r="CW200" s="113">
        <v>33472</v>
      </c>
      <c r="CX200" s="113">
        <v>112601</v>
      </c>
      <c r="CY200">
        <v>1340385.0277</v>
      </c>
      <c r="CZ200">
        <v>5229</v>
      </c>
      <c r="DA200">
        <v>829.278</v>
      </c>
      <c r="DB200">
        <v>5262</v>
      </c>
      <c r="DC200">
        <v>987.721</v>
      </c>
      <c r="DD200">
        <v>5199</v>
      </c>
      <c r="DE200">
        <v>2304.818</v>
      </c>
      <c r="DF200">
        <v>5092</v>
      </c>
      <c r="DG200">
        <v>1334.117</v>
      </c>
      <c r="DH200">
        <v>5111</v>
      </c>
      <c r="DI200">
        <v>591.372</v>
      </c>
      <c r="DJ200">
        <v>5121</v>
      </c>
      <c r="DK200">
        <v>332.793</v>
      </c>
      <c r="DL200">
        <v>5121</v>
      </c>
      <c r="DM200">
        <v>1346.994</v>
      </c>
      <c r="DN200">
        <v>5150</v>
      </c>
      <c r="DO200">
        <v>1417.459</v>
      </c>
      <c r="DP200">
        <v>5106</v>
      </c>
      <c r="DQ200">
        <v>668.851</v>
      </c>
      <c r="DR200">
        <v>0</v>
      </c>
      <c r="DS200">
        <v>4971</v>
      </c>
      <c r="DT200">
        <v>1384896</v>
      </c>
      <c r="DU200">
        <v>5179</v>
      </c>
      <c r="DV200" s="113">
        <v>1277739</v>
      </c>
      <c r="DW200" s="113">
        <v>30428</v>
      </c>
      <c r="DX200" s="113">
        <v>1308167</v>
      </c>
      <c r="DY200">
        <v>0</v>
      </c>
      <c r="DZ200" s="113">
        <v>1313454</v>
      </c>
      <c r="EA200" s="113">
        <v>1401989</v>
      </c>
      <c r="EB200" s="113">
        <v>85670</v>
      </c>
      <c r="EC200">
        <v>0</v>
      </c>
      <c r="ED200" s="113">
        <v>85670</v>
      </c>
      <c r="EE200">
        <v>0</v>
      </c>
      <c r="EF200">
        <v>1313454</v>
      </c>
      <c r="EG200">
        <v>5180</v>
      </c>
      <c r="EH200">
        <v>54988</v>
      </c>
      <c r="EI200" s="113">
        <v>1395373</v>
      </c>
      <c r="EJ200" s="113">
        <v>1429842</v>
      </c>
    </row>
    <row r="201" spans="1:140" ht="12.75">
      <c r="A201">
        <v>235801</v>
      </c>
      <c r="B201" t="s">
        <v>719</v>
      </c>
      <c r="C201" t="s">
        <v>1</v>
      </c>
      <c r="D201">
        <v>4</v>
      </c>
      <c r="E201">
        <v>1</v>
      </c>
      <c r="F201">
        <v>211.731</v>
      </c>
      <c r="G201">
        <v>0</v>
      </c>
      <c r="H201">
        <v>0</v>
      </c>
      <c r="I201">
        <v>0.655</v>
      </c>
      <c r="J201">
        <v>0</v>
      </c>
      <c r="K201">
        <v>0</v>
      </c>
      <c r="L201">
        <v>0</v>
      </c>
      <c r="M201">
        <v>0</v>
      </c>
      <c r="N201">
        <v>0</v>
      </c>
      <c r="O201">
        <v>0</v>
      </c>
      <c r="P201">
        <v>0</v>
      </c>
      <c r="Q201">
        <v>0</v>
      </c>
      <c r="R201">
        <v>1.933</v>
      </c>
      <c r="S201">
        <v>6</v>
      </c>
      <c r="T201">
        <v>217.3</v>
      </c>
      <c r="U201">
        <v>0</v>
      </c>
      <c r="V201">
        <v>0</v>
      </c>
      <c r="W201">
        <v>0</v>
      </c>
      <c r="X201">
        <v>0</v>
      </c>
      <c r="Y201">
        <v>0</v>
      </c>
      <c r="Z201">
        <v>0</v>
      </c>
      <c r="AA201">
        <v>0</v>
      </c>
      <c r="AB201">
        <v>0</v>
      </c>
      <c r="AC201">
        <v>0</v>
      </c>
      <c r="AD201">
        <v>0</v>
      </c>
      <c r="AE201">
        <v>0</v>
      </c>
      <c r="AF201">
        <v>0</v>
      </c>
      <c r="AG201">
        <v>0</v>
      </c>
      <c r="AH201">
        <v>0</v>
      </c>
      <c r="AI201">
        <v>211.731</v>
      </c>
      <c r="AJ201">
        <v>211.731</v>
      </c>
      <c r="AK201">
        <v>0</v>
      </c>
      <c r="AL201">
        <v>0.655</v>
      </c>
      <c r="AM201">
        <v>211.076</v>
      </c>
      <c r="AN201">
        <v>0</v>
      </c>
      <c r="AO201">
        <v>0</v>
      </c>
      <c r="AP201">
        <v>0</v>
      </c>
      <c r="AQ201">
        <v>0</v>
      </c>
      <c r="AR201">
        <v>0</v>
      </c>
      <c r="AS201">
        <v>0</v>
      </c>
      <c r="AT201">
        <v>0</v>
      </c>
      <c r="AU201">
        <v>0</v>
      </c>
      <c r="AV201">
        <v>0</v>
      </c>
      <c r="AW201" s="113">
        <v>6231</v>
      </c>
      <c r="AX201">
        <v>0</v>
      </c>
      <c r="AY201" s="113">
        <v>6231</v>
      </c>
      <c r="AZ201">
        <v>0</v>
      </c>
      <c r="BA201">
        <v>0</v>
      </c>
      <c r="BB201">
        <v>0</v>
      </c>
      <c r="BC201">
        <v>0</v>
      </c>
      <c r="BD201">
        <v>0</v>
      </c>
      <c r="BE201">
        <v>0</v>
      </c>
      <c r="BF201" s="113">
        <v>-29724</v>
      </c>
      <c r="BG201">
        <v>0</v>
      </c>
      <c r="BH201">
        <v>0</v>
      </c>
      <c r="BI201">
        <v>0</v>
      </c>
      <c r="BJ201">
        <v>0</v>
      </c>
      <c r="BK201">
        <v>153.094</v>
      </c>
      <c r="BL201">
        <v>3945</v>
      </c>
      <c r="BM201" s="113">
        <v>6416</v>
      </c>
      <c r="BN201">
        <v>0</v>
      </c>
      <c r="BO201" s="113">
        <v>1350876</v>
      </c>
      <c r="BP201">
        <v>247.879</v>
      </c>
      <c r="BQ201">
        <v>4971</v>
      </c>
      <c r="BR201" s="113">
        <v>1178143</v>
      </c>
      <c r="BS201">
        <v>5117</v>
      </c>
      <c r="BT201" s="113">
        <v>90225</v>
      </c>
      <c r="BU201">
        <v>0</v>
      </c>
      <c r="BV201" s="113">
        <v>29724</v>
      </c>
      <c r="BW201">
        <v>4625.0302734</v>
      </c>
      <c r="BX201">
        <v>4887.3251953</v>
      </c>
      <c r="BY201">
        <v>4887.3251953</v>
      </c>
      <c r="BZ201">
        <v>5931.625</v>
      </c>
      <c r="CA201">
        <v>0.0520361328</v>
      </c>
      <c r="CB201">
        <v>0.0413155273</v>
      </c>
      <c r="CC201">
        <v>3.275</v>
      </c>
      <c r="CD201">
        <v>0</v>
      </c>
      <c r="CE201">
        <v>0</v>
      </c>
      <c r="CF201">
        <v>1252023.6785</v>
      </c>
      <c r="CG201">
        <v>12612.414238</v>
      </c>
      <c r="CH201">
        <v>0</v>
      </c>
      <c r="CI201">
        <v>4270.77</v>
      </c>
      <c r="CJ201">
        <v>257788.4225</v>
      </c>
      <c r="CK201">
        <v>0</v>
      </c>
      <c r="CL201">
        <v>0</v>
      </c>
      <c r="CM201">
        <v>0</v>
      </c>
      <c r="CN201">
        <v>19426.071875</v>
      </c>
      <c r="CO201">
        <v>0</v>
      </c>
      <c r="CP201">
        <v>0</v>
      </c>
      <c r="CQ201">
        <v>0</v>
      </c>
      <c r="CR201" s="113">
        <v>1546121</v>
      </c>
      <c r="CS201">
        <v>0.9731658002</v>
      </c>
      <c r="CT201">
        <v>1504632</v>
      </c>
      <c r="CU201">
        <v>325.324</v>
      </c>
      <c r="CV201" s="113">
        <v>101521</v>
      </c>
      <c r="CW201" s="113">
        <v>42944</v>
      </c>
      <c r="CX201" s="113">
        <v>144465</v>
      </c>
      <c r="CY201">
        <v>1690586.3571</v>
      </c>
      <c r="CZ201">
        <v>5229</v>
      </c>
      <c r="DA201">
        <v>829.278</v>
      </c>
      <c r="DB201">
        <v>5262</v>
      </c>
      <c r="DC201">
        <v>987.721</v>
      </c>
      <c r="DD201">
        <v>5199</v>
      </c>
      <c r="DE201">
        <v>2304.818</v>
      </c>
      <c r="DF201">
        <v>5092</v>
      </c>
      <c r="DG201">
        <v>1334.117</v>
      </c>
      <c r="DH201">
        <v>5111</v>
      </c>
      <c r="DI201">
        <v>591.372</v>
      </c>
      <c r="DJ201">
        <v>5121</v>
      </c>
      <c r="DK201">
        <v>332.793</v>
      </c>
      <c r="DL201">
        <v>5121</v>
      </c>
      <c r="DM201">
        <v>1346.994</v>
      </c>
      <c r="DN201">
        <v>5150</v>
      </c>
      <c r="DO201">
        <v>1417.459</v>
      </c>
      <c r="DP201">
        <v>5106</v>
      </c>
      <c r="DQ201">
        <v>668.851</v>
      </c>
      <c r="DR201">
        <v>0</v>
      </c>
      <c r="DS201">
        <v>4971</v>
      </c>
      <c r="DT201">
        <v>1268368</v>
      </c>
      <c r="DU201">
        <v>5117</v>
      </c>
      <c r="DV201" s="113">
        <v>1617186</v>
      </c>
      <c r="DW201" s="113">
        <v>39039</v>
      </c>
      <c r="DX201" s="113">
        <v>1656225</v>
      </c>
      <c r="DY201">
        <v>0</v>
      </c>
      <c r="DZ201" s="113">
        <v>1662641</v>
      </c>
      <c r="EA201" s="113">
        <v>1778546</v>
      </c>
      <c r="EB201" s="113">
        <v>116520</v>
      </c>
      <c r="EC201">
        <v>0</v>
      </c>
      <c r="ED201" s="113">
        <v>116520</v>
      </c>
      <c r="EE201">
        <v>0</v>
      </c>
      <c r="EF201">
        <v>1662641</v>
      </c>
      <c r="EG201">
        <v>5111</v>
      </c>
      <c r="EH201">
        <v>86796</v>
      </c>
      <c r="EI201" s="113">
        <v>1777382</v>
      </c>
      <c r="EJ201" s="113">
        <v>1813338</v>
      </c>
    </row>
    <row r="202" spans="1:140" ht="12.75">
      <c r="A202">
        <v>236801</v>
      </c>
      <c r="B202" t="s">
        <v>719</v>
      </c>
      <c r="C202" t="s">
        <v>604</v>
      </c>
      <c r="D202">
        <v>4</v>
      </c>
      <c r="E202">
        <v>1</v>
      </c>
      <c r="F202">
        <v>130.723</v>
      </c>
      <c r="G202">
        <v>0</v>
      </c>
      <c r="H202">
        <v>0</v>
      </c>
      <c r="I202">
        <v>0.011</v>
      </c>
      <c r="J202">
        <v>0</v>
      </c>
      <c r="K202">
        <v>0</v>
      </c>
      <c r="L202">
        <v>0</v>
      </c>
      <c r="M202">
        <v>0</v>
      </c>
      <c r="N202">
        <v>0</v>
      </c>
      <c r="O202">
        <v>0</v>
      </c>
      <c r="P202">
        <v>23.138</v>
      </c>
      <c r="Q202">
        <v>47.573</v>
      </c>
      <c r="R202">
        <v>0</v>
      </c>
      <c r="S202">
        <v>0</v>
      </c>
      <c r="T202">
        <v>134.2</v>
      </c>
      <c r="U202">
        <v>0</v>
      </c>
      <c r="V202">
        <v>0</v>
      </c>
      <c r="W202">
        <v>0</v>
      </c>
      <c r="X202">
        <v>0</v>
      </c>
      <c r="Y202">
        <v>0</v>
      </c>
      <c r="Z202">
        <v>0</v>
      </c>
      <c r="AA202">
        <v>0</v>
      </c>
      <c r="AB202">
        <v>0</v>
      </c>
      <c r="AC202">
        <v>0</v>
      </c>
      <c r="AD202">
        <v>0</v>
      </c>
      <c r="AE202">
        <v>0</v>
      </c>
      <c r="AF202">
        <v>2.953</v>
      </c>
      <c r="AG202">
        <v>2.953</v>
      </c>
      <c r="AH202">
        <v>0</v>
      </c>
      <c r="AI202">
        <v>130.723</v>
      </c>
      <c r="AJ202">
        <v>130.723</v>
      </c>
      <c r="AK202">
        <v>2.953</v>
      </c>
      <c r="AL202">
        <v>23.149</v>
      </c>
      <c r="AM202">
        <v>60.001</v>
      </c>
      <c r="AN202">
        <v>130.72</v>
      </c>
      <c r="AO202">
        <v>141.333</v>
      </c>
      <c r="AP202">
        <v>0.917</v>
      </c>
      <c r="AQ202">
        <v>0</v>
      </c>
      <c r="AR202">
        <v>0</v>
      </c>
      <c r="AS202" s="113">
        <v>35948</v>
      </c>
      <c r="AT202" s="113">
        <v>70896</v>
      </c>
      <c r="AU202">
        <v>0</v>
      </c>
      <c r="AV202">
        <v>0</v>
      </c>
      <c r="AW202" s="113">
        <v>3847</v>
      </c>
      <c r="AX202">
        <v>0</v>
      </c>
      <c r="AY202" s="113">
        <v>3847</v>
      </c>
      <c r="AZ202">
        <v>0</v>
      </c>
      <c r="BA202">
        <v>0</v>
      </c>
      <c r="BB202">
        <v>0</v>
      </c>
      <c r="BC202">
        <v>0</v>
      </c>
      <c r="BD202">
        <v>0</v>
      </c>
      <c r="BE202">
        <v>0</v>
      </c>
      <c r="BF202" s="113">
        <v>-38325</v>
      </c>
      <c r="BG202">
        <v>0</v>
      </c>
      <c r="BH202">
        <v>0</v>
      </c>
      <c r="BI202">
        <v>0</v>
      </c>
      <c r="BJ202">
        <v>20.084</v>
      </c>
      <c r="BK202">
        <v>161.116</v>
      </c>
      <c r="BL202">
        <v>3945</v>
      </c>
      <c r="BM202" s="113">
        <v>9226</v>
      </c>
      <c r="BN202">
        <v>0</v>
      </c>
      <c r="BO202" s="113">
        <v>2025644</v>
      </c>
      <c r="BP202">
        <v>353.31</v>
      </c>
      <c r="BQ202">
        <v>5071</v>
      </c>
      <c r="BR202" s="113">
        <v>1728077</v>
      </c>
      <c r="BS202">
        <v>5217</v>
      </c>
      <c r="BT202" s="113">
        <v>115181</v>
      </c>
      <c r="BU202">
        <v>0</v>
      </c>
      <c r="BV202" s="113">
        <v>38325</v>
      </c>
      <c r="BW202">
        <v>4625.0302734</v>
      </c>
      <c r="BX202">
        <v>4887.3251953</v>
      </c>
      <c r="BY202">
        <v>4887.3251953</v>
      </c>
      <c r="BZ202">
        <v>5931.625</v>
      </c>
      <c r="CA202">
        <v>0.0520361328</v>
      </c>
      <c r="CB202">
        <v>0.0413155273</v>
      </c>
      <c r="CC202">
        <v>92.607</v>
      </c>
      <c r="CD202">
        <v>0</v>
      </c>
      <c r="CE202">
        <v>0</v>
      </c>
      <c r="CF202">
        <v>355903.43163</v>
      </c>
      <c r="CG202">
        <v>0</v>
      </c>
      <c r="CH202">
        <v>381954</v>
      </c>
      <c r="CI202">
        <v>0</v>
      </c>
      <c r="CJ202">
        <v>159204.815</v>
      </c>
      <c r="CK202">
        <v>0</v>
      </c>
      <c r="CL202">
        <v>0</v>
      </c>
      <c r="CM202">
        <v>1751.6088625</v>
      </c>
      <c r="CN202">
        <v>549309.99638</v>
      </c>
      <c r="CO202">
        <v>0</v>
      </c>
      <c r="CP202">
        <v>548983.757</v>
      </c>
      <c r="CQ202">
        <v>0</v>
      </c>
      <c r="CR202" s="113">
        <v>1484072</v>
      </c>
      <c r="CS202">
        <v>0.9731658002</v>
      </c>
      <c r="CT202">
        <v>1409265</v>
      </c>
      <c r="CU202">
        <v>304.704</v>
      </c>
      <c r="CV202" s="113">
        <v>95086</v>
      </c>
      <c r="CW202" s="113">
        <v>40222</v>
      </c>
      <c r="CX202" s="113">
        <v>135308</v>
      </c>
      <c r="CY202">
        <v>1619379.8519</v>
      </c>
      <c r="CZ202">
        <v>5229</v>
      </c>
      <c r="DA202">
        <v>829.278</v>
      </c>
      <c r="DB202">
        <v>5262</v>
      </c>
      <c r="DC202">
        <v>987.721</v>
      </c>
      <c r="DD202">
        <v>5199</v>
      </c>
      <c r="DE202">
        <v>2304.818</v>
      </c>
      <c r="DF202">
        <v>5092</v>
      </c>
      <c r="DG202">
        <v>1334.117</v>
      </c>
      <c r="DH202">
        <v>5111</v>
      </c>
      <c r="DI202">
        <v>591.372</v>
      </c>
      <c r="DJ202">
        <v>5121</v>
      </c>
      <c r="DK202">
        <v>332.793</v>
      </c>
      <c r="DL202">
        <v>5121</v>
      </c>
      <c r="DM202">
        <v>1346.994</v>
      </c>
      <c r="DN202">
        <v>5150</v>
      </c>
      <c r="DO202">
        <v>1417.459</v>
      </c>
      <c r="DP202">
        <v>5106</v>
      </c>
      <c r="DQ202">
        <v>668.851</v>
      </c>
      <c r="DR202">
        <v>0</v>
      </c>
      <c r="DS202">
        <v>4971</v>
      </c>
      <c r="DT202">
        <v>1843258</v>
      </c>
      <c r="DU202">
        <v>5217</v>
      </c>
      <c r="DV202" s="113">
        <v>1545154</v>
      </c>
      <c r="DW202" s="113">
        <v>36564</v>
      </c>
      <c r="DX202" s="113">
        <v>1581718</v>
      </c>
      <c r="DY202">
        <v>0</v>
      </c>
      <c r="DZ202" s="113">
        <v>1590944</v>
      </c>
      <c r="EA202" s="113">
        <v>1696287</v>
      </c>
      <c r="EB202" s="113">
        <v>106872</v>
      </c>
      <c r="EC202">
        <v>0</v>
      </c>
      <c r="ED202" s="113">
        <v>106872</v>
      </c>
      <c r="EE202">
        <v>0</v>
      </c>
      <c r="EF202">
        <v>1590944</v>
      </c>
      <c r="EG202">
        <v>5221</v>
      </c>
      <c r="EH202">
        <v>139443</v>
      </c>
      <c r="EI202" s="113">
        <v>1758823</v>
      </c>
      <c r="EJ202" s="113">
        <v>1800995</v>
      </c>
    </row>
    <row r="203" spans="1:140" ht="12.75">
      <c r="A203">
        <v>240801</v>
      </c>
      <c r="B203" t="s">
        <v>719</v>
      </c>
      <c r="C203" t="s">
        <v>2</v>
      </c>
      <c r="D203">
        <v>4</v>
      </c>
      <c r="E203">
        <v>1</v>
      </c>
      <c r="F203">
        <v>440.871</v>
      </c>
      <c r="G203">
        <v>0.19</v>
      </c>
      <c r="H203">
        <v>0</v>
      </c>
      <c r="I203">
        <v>0</v>
      </c>
      <c r="J203">
        <v>0</v>
      </c>
      <c r="K203">
        <v>0</v>
      </c>
      <c r="L203">
        <v>0</v>
      </c>
      <c r="M203">
        <v>0</v>
      </c>
      <c r="N203">
        <v>0</v>
      </c>
      <c r="O203">
        <v>0</v>
      </c>
      <c r="P203">
        <v>0</v>
      </c>
      <c r="Q203">
        <v>15.079</v>
      </c>
      <c r="R203">
        <v>92.867</v>
      </c>
      <c r="S203">
        <v>0</v>
      </c>
      <c r="T203">
        <v>478.7</v>
      </c>
      <c r="U203">
        <v>6.543</v>
      </c>
      <c r="V203">
        <v>0</v>
      </c>
      <c r="W203">
        <v>0</v>
      </c>
      <c r="X203">
        <v>0</v>
      </c>
      <c r="Y203">
        <v>0</v>
      </c>
      <c r="Z203">
        <v>0</v>
      </c>
      <c r="AA203">
        <v>0</v>
      </c>
      <c r="AB203">
        <v>0</v>
      </c>
      <c r="AC203">
        <v>0</v>
      </c>
      <c r="AD203">
        <v>0</v>
      </c>
      <c r="AE203">
        <v>0</v>
      </c>
      <c r="AF203">
        <v>14.96</v>
      </c>
      <c r="AG203">
        <v>14.96</v>
      </c>
      <c r="AH203">
        <v>0</v>
      </c>
      <c r="AI203">
        <v>440.871</v>
      </c>
      <c r="AJ203">
        <v>440.871</v>
      </c>
      <c r="AK203">
        <v>14.96</v>
      </c>
      <c r="AL203">
        <v>0.19</v>
      </c>
      <c r="AM203">
        <v>425.602</v>
      </c>
      <c r="AN203">
        <v>440.862</v>
      </c>
      <c r="AO203">
        <v>4</v>
      </c>
      <c r="AP203">
        <v>0</v>
      </c>
      <c r="AQ203">
        <v>35</v>
      </c>
      <c r="AR203">
        <v>0</v>
      </c>
      <c r="AS203" s="113">
        <v>121237</v>
      </c>
      <c r="AT203">
        <v>0</v>
      </c>
      <c r="AU203">
        <v>0</v>
      </c>
      <c r="AV203">
        <v>0</v>
      </c>
      <c r="AW203" s="113">
        <v>12975</v>
      </c>
      <c r="AX203">
        <v>0</v>
      </c>
      <c r="AY203" s="113">
        <v>12975</v>
      </c>
      <c r="AZ203">
        <v>0</v>
      </c>
      <c r="BA203">
        <v>0</v>
      </c>
      <c r="BB203">
        <v>0</v>
      </c>
      <c r="BC203">
        <v>0</v>
      </c>
      <c r="BD203">
        <v>0</v>
      </c>
      <c r="BE203">
        <v>0</v>
      </c>
      <c r="BF203" s="113">
        <v>-103150</v>
      </c>
      <c r="BG203">
        <v>0</v>
      </c>
      <c r="BH203">
        <v>0</v>
      </c>
      <c r="BI203">
        <v>0</v>
      </c>
      <c r="BJ203">
        <v>1.861</v>
      </c>
      <c r="BK203">
        <v>440.505</v>
      </c>
      <c r="BL203">
        <v>3945</v>
      </c>
      <c r="BM203" s="113">
        <v>19097</v>
      </c>
      <c r="BN203">
        <v>0</v>
      </c>
      <c r="BO203" s="113">
        <v>4856391</v>
      </c>
      <c r="BP203">
        <v>868.568</v>
      </c>
      <c r="BQ203">
        <v>5138</v>
      </c>
      <c r="BR203" s="113">
        <v>4248802</v>
      </c>
      <c r="BS203">
        <v>5280</v>
      </c>
      <c r="BT203" s="113">
        <v>337226</v>
      </c>
      <c r="BU203">
        <v>0</v>
      </c>
      <c r="BV203" s="113">
        <v>103150</v>
      </c>
      <c r="BW203">
        <v>4625.0302734</v>
      </c>
      <c r="BX203">
        <v>4887.3251953</v>
      </c>
      <c r="BY203">
        <v>4887.3251953</v>
      </c>
      <c r="BZ203">
        <v>5931.625</v>
      </c>
      <c r="CA203">
        <v>0.0520361328</v>
      </c>
      <c r="CB203">
        <v>0.0413155273</v>
      </c>
      <c r="CC203">
        <v>0.95</v>
      </c>
      <c r="CD203">
        <v>0</v>
      </c>
      <c r="CE203">
        <v>0</v>
      </c>
      <c r="CF203">
        <v>2524511.4633</v>
      </c>
      <c r="CG203">
        <v>605937.44076</v>
      </c>
      <c r="CH203">
        <v>120841</v>
      </c>
      <c r="CI203">
        <v>0</v>
      </c>
      <c r="CJ203">
        <v>567893.7775</v>
      </c>
      <c r="CK203">
        <v>93533.599924</v>
      </c>
      <c r="CL203">
        <v>0</v>
      </c>
      <c r="CM203">
        <v>8873.711</v>
      </c>
      <c r="CN203">
        <v>5635.04375</v>
      </c>
      <c r="CO203">
        <v>0</v>
      </c>
      <c r="CP203">
        <v>0</v>
      </c>
      <c r="CQ203">
        <v>0</v>
      </c>
      <c r="CR203" s="113">
        <v>4048463</v>
      </c>
      <c r="CS203">
        <v>0.9731658002</v>
      </c>
      <c r="CT203">
        <v>3821842</v>
      </c>
      <c r="CU203">
        <v>826.339</v>
      </c>
      <c r="CV203" s="113">
        <v>257868</v>
      </c>
      <c r="CW203" s="113">
        <v>109079</v>
      </c>
      <c r="CX203" s="113">
        <v>366947</v>
      </c>
      <c r="CY203">
        <v>4415410.0362</v>
      </c>
      <c r="CZ203">
        <v>5229</v>
      </c>
      <c r="DA203">
        <v>829.278</v>
      </c>
      <c r="DB203">
        <v>5262</v>
      </c>
      <c r="DC203">
        <v>987.721</v>
      </c>
      <c r="DD203">
        <v>5199</v>
      </c>
      <c r="DE203">
        <v>2304.818</v>
      </c>
      <c r="DF203">
        <v>5092</v>
      </c>
      <c r="DG203">
        <v>1334.117</v>
      </c>
      <c r="DH203">
        <v>5111</v>
      </c>
      <c r="DI203">
        <v>591.372</v>
      </c>
      <c r="DJ203">
        <v>5121</v>
      </c>
      <c r="DK203">
        <v>332.793</v>
      </c>
      <c r="DL203">
        <v>5121</v>
      </c>
      <c r="DM203">
        <v>1346.994</v>
      </c>
      <c r="DN203">
        <v>5150</v>
      </c>
      <c r="DO203">
        <v>1417.459</v>
      </c>
      <c r="DP203">
        <v>5106</v>
      </c>
      <c r="DQ203">
        <v>668.851</v>
      </c>
      <c r="DR203">
        <v>0</v>
      </c>
      <c r="DS203">
        <v>4971</v>
      </c>
      <c r="DT203">
        <v>4586028</v>
      </c>
      <c r="DU203">
        <v>5280</v>
      </c>
      <c r="DV203" s="113">
        <v>4245730</v>
      </c>
      <c r="DW203" s="113">
        <v>99161</v>
      </c>
      <c r="DX203" s="113">
        <v>4344891</v>
      </c>
      <c r="DY203">
        <v>0</v>
      </c>
      <c r="DZ203" s="113">
        <v>4363988</v>
      </c>
      <c r="EA203" s="113">
        <v>4652289</v>
      </c>
      <c r="EB203" s="113">
        <v>315525</v>
      </c>
      <c r="EC203">
        <v>0</v>
      </c>
      <c r="ED203" s="113">
        <v>315525</v>
      </c>
      <c r="EE203">
        <v>0</v>
      </c>
      <c r="EF203">
        <v>4363988</v>
      </c>
      <c r="EG203">
        <v>5281</v>
      </c>
      <c r="EH203">
        <v>212375</v>
      </c>
      <c r="EI203" s="113">
        <v>4627785</v>
      </c>
      <c r="EJ203" s="113">
        <v>4743910</v>
      </c>
    </row>
    <row r="204" spans="1:140" ht="12.75">
      <c r="A204">
        <v>240804</v>
      </c>
      <c r="B204" t="s">
        <v>719</v>
      </c>
      <c r="C204" t="s">
        <v>3</v>
      </c>
      <c r="D204">
        <v>4</v>
      </c>
      <c r="E204">
        <v>1</v>
      </c>
      <c r="F204">
        <v>602.552</v>
      </c>
      <c r="G204">
        <v>0</v>
      </c>
      <c r="H204">
        <v>0</v>
      </c>
      <c r="I204">
        <v>0.077</v>
      </c>
      <c r="J204">
        <v>2.093</v>
      </c>
      <c r="K204">
        <v>0</v>
      </c>
      <c r="L204">
        <v>0</v>
      </c>
      <c r="M204">
        <v>0</v>
      </c>
      <c r="N204">
        <v>0</v>
      </c>
      <c r="O204">
        <v>0</v>
      </c>
      <c r="P204">
        <v>0</v>
      </c>
      <c r="Q204">
        <v>1.989</v>
      </c>
      <c r="R204">
        <v>2.013</v>
      </c>
      <c r="S204">
        <v>30.128</v>
      </c>
      <c r="T204">
        <v>344.5</v>
      </c>
      <c r="U204">
        <v>0</v>
      </c>
      <c r="V204">
        <v>0</v>
      </c>
      <c r="W204">
        <v>0</v>
      </c>
      <c r="X204">
        <v>0</v>
      </c>
      <c r="Y204">
        <v>0</v>
      </c>
      <c r="Z204">
        <v>0</v>
      </c>
      <c r="AA204">
        <v>0</v>
      </c>
      <c r="AB204">
        <v>0</v>
      </c>
      <c r="AC204">
        <v>0</v>
      </c>
      <c r="AD204">
        <v>0</v>
      </c>
      <c r="AE204">
        <v>0</v>
      </c>
      <c r="AF204">
        <v>32.864</v>
      </c>
      <c r="AG204">
        <v>32.864</v>
      </c>
      <c r="AH204">
        <v>0</v>
      </c>
      <c r="AI204">
        <v>602.552</v>
      </c>
      <c r="AJ204">
        <v>602.552</v>
      </c>
      <c r="AK204">
        <v>32.864</v>
      </c>
      <c r="AL204">
        <v>2.17</v>
      </c>
      <c r="AM204">
        <v>598.393</v>
      </c>
      <c r="AN204">
        <v>65.756</v>
      </c>
      <c r="AO204">
        <v>6.667</v>
      </c>
      <c r="AP204">
        <v>0</v>
      </c>
      <c r="AQ204">
        <v>0</v>
      </c>
      <c r="AR204">
        <v>0</v>
      </c>
      <c r="AS204" s="113">
        <v>18083</v>
      </c>
      <c r="AT204" s="113">
        <v>3333</v>
      </c>
      <c r="AU204">
        <v>0</v>
      </c>
      <c r="AV204">
        <v>0</v>
      </c>
      <c r="AW204" s="113">
        <v>17733</v>
      </c>
      <c r="AX204">
        <v>0</v>
      </c>
      <c r="AY204" s="113">
        <v>17733</v>
      </c>
      <c r="AZ204">
        <v>0</v>
      </c>
      <c r="BA204">
        <v>0</v>
      </c>
      <c r="BB204">
        <v>0</v>
      </c>
      <c r="BC204">
        <v>0</v>
      </c>
      <c r="BD204">
        <v>0</v>
      </c>
      <c r="BE204">
        <v>0</v>
      </c>
      <c r="BF204" s="113">
        <v>-89602</v>
      </c>
      <c r="BG204">
        <v>0</v>
      </c>
      <c r="BH204">
        <v>0</v>
      </c>
      <c r="BI204">
        <v>0</v>
      </c>
      <c r="BJ204">
        <v>0</v>
      </c>
      <c r="BK204">
        <v>548.835</v>
      </c>
      <c r="BL204">
        <v>3945</v>
      </c>
      <c r="BM204" s="113">
        <v>11067</v>
      </c>
      <c r="BN204">
        <v>0</v>
      </c>
      <c r="BO204" s="113">
        <v>4171412</v>
      </c>
      <c r="BP204">
        <v>747.519</v>
      </c>
      <c r="BQ204">
        <v>5100</v>
      </c>
      <c r="BR204" s="113">
        <v>3561332</v>
      </c>
      <c r="BS204">
        <v>5235</v>
      </c>
      <c r="BT204" s="113">
        <v>351784</v>
      </c>
      <c r="BU204">
        <v>0</v>
      </c>
      <c r="BV204" s="113">
        <v>89602</v>
      </c>
      <c r="BW204">
        <v>4625.0302734</v>
      </c>
      <c r="BX204">
        <v>4887.3251953</v>
      </c>
      <c r="BY204">
        <v>4887.3251953</v>
      </c>
      <c r="BZ204">
        <v>5931.625</v>
      </c>
      <c r="CA204">
        <v>0.0520361328</v>
      </c>
      <c r="CB204">
        <v>0.0413155273</v>
      </c>
      <c r="CC204">
        <v>6.664</v>
      </c>
      <c r="CD204">
        <v>0</v>
      </c>
      <c r="CE204">
        <v>0</v>
      </c>
      <c r="CF204">
        <v>3549442.8786</v>
      </c>
      <c r="CG204">
        <v>13134.397238</v>
      </c>
      <c r="CH204">
        <v>15927</v>
      </c>
      <c r="CI204">
        <v>21444.675042</v>
      </c>
      <c r="CJ204">
        <v>408688.9625</v>
      </c>
      <c r="CK204">
        <v>0</v>
      </c>
      <c r="CL204">
        <v>0</v>
      </c>
      <c r="CM204">
        <v>19493.6924</v>
      </c>
      <c r="CN204">
        <v>39528.349</v>
      </c>
      <c r="CO204">
        <v>0</v>
      </c>
      <c r="CP204">
        <v>0</v>
      </c>
      <c r="CQ204">
        <v>0</v>
      </c>
      <c r="CR204" s="113">
        <v>4085743</v>
      </c>
      <c r="CS204">
        <v>0.9731658002</v>
      </c>
      <c r="CT204">
        <v>3958508</v>
      </c>
      <c r="CU204">
        <v>855.888</v>
      </c>
      <c r="CV204" s="113">
        <v>267089</v>
      </c>
      <c r="CW204" s="113">
        <v>112980</v>
      </c>
      <c r="CX204" s="113">
        <v>380069</v>
      </c>
      <c r="CY204">
        <v>4465811.9548</v>
      </c>
      <c r="CZ204">
        <v>5229</v>
      </c>
      <c r="DA204">
        <v>829.278</v>
      </c>
      <c r="DB204">
        <v>5262</v>
      </c>
      <c r="DC204">
        <v>987.721</v>
      </c>
      <c r="DD204">
        <v>5199</v>
      </c>
      <c r="DE204">
        <v>2304.818</v>
      </c>
      <c r="DF204">
        <v>5092</v>
      </c>
      <c r="DG204">
        <v>1334.117</v>
      </c>
      <c r="DH204">
        <v>5111</v>
      </c>
      <c r="DI204">
        <v>591.372</v>
      </c>
      <c r="DJ204">
        <v>5121</v>
      </c>
      <c r="DK204">
        <v>332.793</v>
      </c>
      <c r="DL204">
        <v>5121</v>
      </c>
      <c r="DM204">
        <v>1346.994</v>
      </c>
      <c r="DN204">
        <v>5150</v>
      </c>
      <c r="DO204">
        <v>1417.459</v>
      </c>
      <c r="DP204">
        <v>5106</v>
      </c>
      <c r="DQ204">
        <v>668.851</v>
      </c>
      <c r="DR204">
        <v>0</v>
      </c>
      <c r="DS204">
        <v>4971</v>
      </c>
      <c r="DT204">
        <v>3913116</v>
      </c>
      <c r="DU204">
        <v>5235</v>
      </c>
      <c r="DV204" s="113">
        <v>4365029</v>
      </c>
      <c r="DW204" s="113">
        <v>102707</v>
      </c>
      <c r="DX204" s="113">
        <v>4467736</v>
      </c>
      <c r="DY204">
        <v>0</v>
      </c>
      <c r="DZ204" s="113">
        <v>4478803</v>
      </c>
      <c r="EA204" s="113">
        <v>4780134</v>
      </c>
      <c r="EB204" s="113">
        <v>393060</v>
      </c>
      <c r="EC204">
        <v>0</v>
      </c>
      <c r="ED204" s="113">
        <v>393060</v>
      </c>
      <c r="EE204">
        <v>0</v>
      </c>
      <c r="EF204">
        <v>4478803</v>
      </c>
      <c r="EG204">
        <v>5233</v>
      </c>
      <c r="EH204">
        <v>306791</v>
      </c>
      <c r="EI204" s="113">
        <v>4772603</v>
      </c>
      <c r="EJ204" s="113">
        <v>4879938</v>
      </c>
    </row>
    <row r="205" spans="1:140" ht="12.75">
      <c r="A205">
        <v>243801</v>
      </c>
      <c r="B205" t="s">
        <v>719</v>
      </c>
      <c r="C205" t="s">
        <v>605</v>
      </c>
      <c r="D205">
        <v>4</v>
      </c>
      <c r="E205">
        <v>1</v>
      </c>
      <c r="F205">
        <v>167.533</v>
      </c>
      <c r="G205">
        <v>0</v>
      </c>
      <c r="H205">
        <v>0</v>
      </c>
      <c r="I205">
        <v>0.278</v>
      </c>
      <c r="J205">
        <v>0.678</v>
      </c>
      <c r="K205">
        <v>0.011</v>
      </c>
      <c r="L205">
        <v>0</v>
      </c>
      <c r="M205">
        <v>0</v>
      </c>
      <c r="N205">
        <v>0</v>
      </c>
      <c r="O205">
        <v>0</v>
      </c>
      <c r="P205">
        <v>0</v>
      </c>
      <c r="Q205">
        <v>0</v>
      </c>
      <c r="R205">
        <v>5.29</v>
      </c>
      <c r="S205">
        <v>0</v>
      </c>
      <c r="T205">
        <v>90.3</v>
      </c>
      <c r="U205">
        <v>0</v>
      </c>
      <c r="V205">
        <v>0</v>
      </c>
      <c r="W205">
        <v>0</v>
      </c>
      <c r="X205">
        <v>0</v>
      </c>
      <c r="Y205">
        <v>0</v>
      </c>
      <c r="Z205">
        <v>0</v>
      </c>
      <c r="AA205">
        <v>0</v>
      </c>
      <c r="AB205">
        <v>0</v>
      </c>
      <c r="AC205">
        <v>0</v>
      </c>
      <c r="AD205">
        <v>0</v>
      </c>
      <c r="AE205">
        <v>0</v>
      </c>
      <c r="AF205">
        <v>0</v>
      </c>
      <c r="AG205">
        <v>0</v>
      </c>
      <c r="AH205">
        <v>0</v>
      </c>
      <c r="AI205">
        <v>167.533</v>
      </c>
      <c r="AJ205">
        <v>167.533</v>
      </c>
      <c r="AK205">
        <v>0</v>
      </c>
      <c r="AL205">
        <v>0.967</v>
      </c>
      <c r="AM205">
        <v>166.566</v>
      </c>
      <c r="AN205">
        <v>47.612</v>
      </c>
      <c r="AO205">
        <v>2</v>
      </c>
      <c r="AP205">
        <v>4</v>
      </c>
      <c r="AQ205">
        <v>14</v>
      </c>
      <c r="AR205">
        <v>0</v>
      </c>
      <c r="AS205" s="113">
        <v>13093</v>
      </c>
      <c r="AT205">
        <v>0</v>
      </c>
      <c r="AU205">
        <v>0</v>
      </c>
      <c r="AV205">
        <v>0</v>
      </c>
      <c r="AW205" s="113">
        <v>4930</v>
      </c>
      <c r="AX205">
        <v>0</v>
      </c>
      <c r="AY205" s="113">
        <v>4930</v>
      </c>
      <c r="AZ205">
        <v>0</v>
      </c>
      <c r="BA205">
        <v>0</v>
      </c>
      <c r="BB205">
        <v>0</v>
      </c>
      <c r="BC205">
        <v>0</v>
      </c>
      <c r="BD205">
        <v>0</v>
      </c>
      <c r="BE205">
        <v>0</v>
      </c>
      <c r="BF205" s="113">
        <v>-30038</v>
      </c>
      <c r="BG205">
        <v>0</v>
      </c>
      <c r="BH205">
        <v>0</v>
      </c>
      <c r="BI205">
        <v>0</v>
      </c>
      <c r="BJ205">
        <v>0</v>
      </c>
      <c r="BK205">
        <v>183.902</v>
      </c>
      <c r="BL205">
        <v>3945</v>
      </c>
      <c r="BM205" s="113">
        <v>4884</v>
      </c>
      <c r="BN205">
        <v>0</v>
      </c>
      <c r="BO205" s="113">
        <v>1360507</v>
      </c>
      <c r="BP205">
        <v>246.123</v>
      </c>
      <c r="BQ205">
        <v>5088</v>
      </c>
      <c r="BR205" s="113">
        <v>1184930</v>
      </c>
      <c r="BS205">
        <v>5228</v>
      </c>
      <c r="BT205" s="113">
        <v>101763</v>
      </c>
      <c r="BU205">
        <v>0</v>
      </c>
      <c r="BV205" s="113">
        <v>30038</v>
      </c>
      <c r="BW205">
        <v>4625.0302734</v>
      </c>
      <c r="BX205">
        <v>4887.3251953</v>
      </c>
      <c r="BY205">
        <v>4887.3251953</v>
      </c>
      <c r="BZ205">
        <v>5931.625</v>
      </c>
      <c r="CA205">
        <v>0.0520361328</v>
      </c>
      <c r="CB205">
        <v>0.0413155273</v>
      </c>
      <c r="CC205">
        <v>3.457</v>
      </c>
      <c r="CD205">
        <v>0</v>
      </c>
      <c r="CE205">
        <v>0</v>
      </c>
      <c r="CF205">
        <v>988007.04975</v>
      </c>
      <c r="CG205">
        <v>34516.125875</v>
      </c>
      <c r="CH205">
        <v>0</v>
      </c>
      <c r="CI205">
        <v>0</v>
      </c>
      <c r="CJ205">
        <v>107125.1475</v>
      </c>
      <c r="CK205">
        <v>0</v>
      </c>
      <c r="CL205">
        <v>0</v>
      </c>
      <c r="CM205">
        <v>0</v>
      </c>
      <c r="CN205">
        <v>20505.627625</v>
      </c>
      <c r="CO205">
        <v>0</v>
      </c>
      <c r="CP205">
        <v>0</v>
      </c>
      <c r="CQ205">
        <v>0</v>
      </c>
      <c r="CR205" s="113">
        <v>1163247</v>
      </c>
      <c r="CS205">
        <v>0.9731658002</v>
      </c>
      <c r="CT205">
        <v>1119290</v>
      </c>
      <c r="CU205">
        <v>242.007</v>
      </c>
      <c r="CV205" s="113">
        <v>75521</v>
      </c>
      <c r="CW205" s="113">
        <v>31946</v>
      </c>
      <c r="CX205" s="113">
        <v>107467</v>
      </c>
      <c r="CY205">
        <v>1270713.9507</v>
      </c>
      <c r="CZ205">
        <v>5229</v>
      </c>
      <c r="DA205">
        <v>829.278</v>
      </c>
      <c r="DB205">
        <v>5262</v>
      </c>
      <c r="DC205">
        <v>987.721</v>
      </c>
      <c r="DD205">
        <v>5199</v>
      </c>
      <c r="DE205">
        <v>2304.818</v>
      </c>
      <c r="DF205">
        <v>5092</v>
      </c>
      <c r="DG205">
        <v>1334.117</v>
      </c>
      <c r="DH205">
        <v>5111</v>
      </c>
      <c r="DI205">
        <v>591.372</v>
      </c>
      <c r="DJ205">
        <v>5121</v>
      </c>
      <c r="DK205">
        <v>332.793</v>
      </c>
      <c r="DL205">
        <v>5121</v>
      </c>
      <c r="DM205">
        <v>1346.994</v>
      </c>
      <c r="DN205">
        <v>5150</v>
      </c>
      <c r="DO205">
        <v>1417.459</v>
      </c>
      <c r="DP205">
        <v>5106</v>
      </c>
      <c r="DQ205">
        <v>668.851</v>
      </c>
      <c r="DR205">
        <v>0</v>
      </c>
      <c r="DS205">
        <v>4971</v>
      </c>
      <c r="DT205">
        <v>1286693</v>
      </c>
      <c r="DU205">
        <v>5228</v>
      </c>
      <c r="DV205" s="113">
        <v>1231332</v>
      </c>
      <c r="DW205" s="113">
        <v>29041</v>
      </c>
      <c r="DX205" s="113">
        <v>1260373</v>
      </c>
      <c r="DY205">
        <v>0</v>
      </c>
      <c r="DZ205" s="113">
        <v>1265257</v>
      </c>
      <c r="EA205" s="113">
        <v>1349915</v>
      </c>
      <c r="EB205" s="113">
        <v>102010</v>
      </c>
      <c r="EC205">
        <v>0</v>
      </c>
      <c r="ED205" s="113">
        <v>102010</v>
      </c>
      <c r="EE205">
        <v>0</v>
      </c>
      <c r="EF205">
        <v>1265257</v>
      </c>
      <c r="EG205">
        <v>5228</v>
      </c>
      <c r="EH205">
        <v>71972</v>
      </c>
      <c r="EI205" s="113">
        <v>1342686</v>
      </c>
      <c r="EJ205" s="113">
        <v>1377654</v>
      </c>
    </row>
    <row r="206" spans="41:46" ht="12.75">
      <c r="AO206"/>
      <c r="AP206"/>
      <c r="AQ206"/>
      <c r="AT206"/>
    </row>
    <row r="207" spans="41:46" ht="12.75">
      <c r="AO207"/>
      <c r="AP207"/>
      <c r="AQ207"/>
      <c r="AT207"/>
    </row>
    <row r="208" spans="41:46" ht="12.75">
      <c r="AO208"/>
      <c r="AP208"/>
      <c r="AQ208"/>
      <c r="AT208"/>
    </row>
    <row r="209" spans="41:46" ht="12.75">
      <c r="AO209"/>
      <c r="AP209"/>
      <c r="AQ209"/>
      <c r="AT209"/>
    </row>
    <row r="210" spans="41:46" ht="12.75">
      <c r="AO210"/>
      <c r="AP210"/>
      <c r="AQ210"/>
      <c r="AT210"/>
    </row>
    <row r="211" spans="41:46" ht="12.75">
      <c r="AO211"/>
      <c r="AP211"/>
      <c r="AQ211"/>
      <c r="AT211"/>
    </row>
    <row r="212" spans="41:46" ht="12.75">
      <c r="AO212"/>
      <c r="AP212"/>
      <c r="AQ212"/>
      <c r="AT212"/>
    </row>
    <row r="213" spans="41:46" ht="12.75">
      <c r="AO213"/>
      <c r="AP213"/>
      <c r="AQ213"/>
      <c r="AT213"/>
    </row>
    <row r="214" spans="41:46" ht="12.75">
      <c r="AO214"/>
      <c r="AP214"/>
      <c r="AQ214"/>
      <c r="AT214"/>
    </row>
    <row r="215" spans="41:46" ht="12.75">
      <c r="AO215"/>
      <c r="AP215"/>
      <c r="AQ215"/>
      <c r="AT215"/>
    </row>
    <row r="216" spans="41:46" ht="12.75">
      <c r="AO216"/>
      <c r="AP216"/>
      <c r="AQ216"/>
      <c r="AT216"/>
    </row>
    <row r="217" spans="41:46" ht="12.75">
      <c r="AO217"/>
      <c r="AP217"/>
      <c r="AQ217"/>
      <c r="AT217"/>
    </row>
  </sheetData>
  <sheetProtection password="EE5D" sheet="1" selectLockedCells="1" selectUnlockedCells="1"/>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M233"/>
  <sheetViews>
    <sheetView zoomScalePageLayoutView="0" workbookViewId="0" topLeftCell="A1">
      <selection activeCell="A1" sqref="A1"/>
    </sheetView>
  </sheetViews>
  <sheetFormatPr defaultColWidth="9.140625" defaultRowHeight="12.75"/>
  <cols>
    <col min="1" max="1" width="57.57421875" style="172" bestFit="1" customWidth="1"/>
    <col min="2" max="2" width="14.421875" style="172" bestFit="1" customWidth="1"/>
    <col min="3" max="3" width="11.57421875" style="173" bestFit="1" customWidth="1"/>
    <col min="4" max="4" width="15.57421875" style="173" bestFit="1" customWidth="1"/>
    <col min="5" max="5" width="20.7109375" style="173" customWidth="1"/>
    <col min="6" max="6" width="14.140625" style="173" bestFit="1" customWidth="1"/>
    <col min="7" max="7" width="14.140625" style="173" customWidth="1"/>
    <col min="8" max="8" width="14.140625" style="172" customWidth="1"/>
    <col min="9" max="9" width="12.00390625" style="173" bestFit="1" customWidth="1"/>
    <col min="10" max="11" width="15.57421875" style="173" bestFit="1" customWidth="1"/>
    <col min="12" max="12" width="11.57421875" style="173" bestFit="1" customWidth="1"/>
    <col min="13" max="13" width="14.140625" style="173" customWidth="1"/>
    <col min="14" max="16384" width="9.140625" style="172" customWidth="1"/>
  </cols>
  <sheetData>
    <row r="1" spans="3:13" ht="17.25">
      <c r="C1" s="173" t="s">
        <v>824</v>
      </c>
      <c r="D1" s="173" t="s">
        <v>825</v>
      </c>
      <c r="E1" s="173" t="s">
        <v>826</v>
      </c>
      <c r="G1" s="173" t="s">
        <v>827</v>
      </c>
      <c r="M1" s="173" t="s">
        <v>827</v>
      </c>
    </row>
    <row r="2" spans="1:12" ht="17.25">
      <c r="A2" s="172" t="s">
        <v>334</v>
      </c>
      <c r="B2" s="172" t="s">
        <v>333</v>
      </c>
      <c r="C2" s="173" t="s">
        <v>751</v>
      </c>
      <c r="D2" s="173" t="s">
        <v>723</v>
      </c>
      <c r="E2" s="173" t="s">
        <v>828</v>
      </c>
      <c r="F2" s="173" t="s">
        <v>829</v>
      </c>
      <c r="I2" s="173" t="s">
        <v>753</v>
      </c>
      <c r="J2" s="173" t="s">
        <v>830</v>
      </c>
      <c r="K2" s="173" t="s">
        <v>831</v>
      </c>
      <c r="L2" s="173" t="s">
        <v>832</v>
      </c>
    </row>
    <row r="3" spans="1:13" ht="17.25">
      <c r="A3" s="172" t="s">
        <v>447</v>
      </c>
      <c r="B3" s="172" t="s">
        <v>833</v>
      </c>
      <c r="C3" s="173">
        <v>427.403</v>
      </c>
      <c r="D3" s="173">
        <v>10.527285166940338</v>
      </c>
      <c r="E3" s="173">
        <v>10.527285166940336</v>
      </c>
      <c r="F3" s="173">
        <v>427.403</v>
      </c>
      <c r="G3" s="173">
        <f>(D3-E3)</f>
        <v>1.7763568394002505E-15</v>
      </c>
      <c r="I3" s="173">
        <v>0</v>
      </c>
      <c r="J3" s="173">
        <v>0</v>
      </c>
      <c r="K3" s="173">
        <v>0</v>
      </c>
      <c r="L3" s="173">
        <v>0</v>
      </c>
      <c r="M3" s="173">
        <f>(J3-K3)</f>
        <v>0</v>
      </c>
    </row>
    <row r="4" spans="1:13" ht="17.25">
      <c r="A4" s="172" t="s">
        <v>91</v>
      </c>
      <c r="B4" s="172" t="s">
        <v>834</v>
      </c>
      <c r="C4" s="173">
        <v>342.517</v>
      </c>
      <c r="D4" s="173">
        <v>0</v>
      </c>
      <c r="E4" s="173">
        <v>0</v>
      </c>
      <c r="F4" s="173">
        <v>342.517</v>
      </c>
      <c r="G4" s="173">
        <f aca="true" t="shared" si="0" ref="G4:G67">(D4-E4)</f>
        <v>0</v>
      </c>
      <c r="I4" s="173">
        <v>4.212</v>
      </c>
      <c r="J4" s="173">
        <v>0</v>
      </c>
      <c r="K4" s="173">
        <v>0</v>
      </c>
      <c r="L4" s="173">
        <v>4.212</v>
      </c>
      <c r="M4" s="173">
        <f aca="true" t="shared" si="1" ref="M4:M67">(J4-K4)</f>
        <v>0</v>
      </c>
    </row>
    <row r="5" spans="1:13" ht="17.25">
      <c r="A5" s="172" t="s">
        <v>92</v>
      </c>
      <c r="B5" s="172" t="s">
        <v>835</v>
      </c>
      <c r="C5" s="173">
        <v>142.059</v>
      </c>
      <c r="D5" s="173">
        <v>0</v>
      </c>
      <c r="E5" s="173">
        <v>0</v>
      </c>
      <c r="F5" s="173">
        <v>142.059</v>
      </c>
      <c r="G5" s="173">
        <f t="shared" si="0"/>
        <v>0</v>
      </c>
      <c r="I5" s="173">
        <v>0</v>
      </c>
      <c r="J5" s="173">
        <v>0</v>
      </c>
      <c r="K5" s="173">
        <v>0</v>
      </c>
      <c r="L5" s="173">
        <v>0</v>
      </c>
      <c r="M5" s="173">
        <f t="shared" si="1"/>
        <v>0</v>
      </c>
    </row>
    <row r="6" spans="1:13" ht="17.25">
      <c r="A6" s="172" t="s">
        <v>449</v>
      </c>
      <c r="B6" s="172" t="s">
        <v>836</v>
      </c>
      <c r="C6" s="173">
        <v>62.146</v>
      </c>
      <c r="D6" s="173">
        <v>0</v>
      </c>
      <c r="E6" s="173">
        <v>0</v>
      </c>
      <c r="F6" s="173">
        <v>62.146</v>
      </c>
      <c r="G6" s="173">
        <f t="shared" si="0"/>
        <v>0</v>
      </c>
      <c r="I6" s="173">
        <v>0</v>
      </c>
      <c r="J6" s="173">
        <v>0</v>
      </c>
      <c r="K6" s="173">
        <v>0</v>
      </c>
      <c r="L6" s="173">
        <v>0</v>
      </c>
      <c r="M6" s="173">
        <f t="shared" si="1"/>
        <v>0</v>
      </c>
    </row>
    <row r="7" spans="1:13" ht="17.25">
      <c r="A7" s="172" t="s">
        <v>352</v>
      </c>
      <c r="B7" s="172" t="s">
        <v>837</v>
      </c>
      <c r="C7" s="173">
        <v>148.397</v>
      </c>
      <c r="D7" s="173">
        <v>6.629763148728661</v>
      </c>
      <c r="E7" s="173">
        <v>6.558775494407678</v>
      </c>
      <c r="F7" s="173">
        <v>148.326</v>
      </c>
      <c r="G7" s="173">
        <f t="shared" si="0"/>
        <v>0.07098765432098286</v>
      </c>
      <c r="I7" s="173">
        <v>0</v>
      </c>
      <c r="J7" s="173">
        <v>0</v>
      </c>
      <c r="K7" s="173">
        <v>0</v>
      </c>
      <c r="L7" s="173">
        <v>0</v>
      </c>
      <c r="M7" s="173">
        <f t="shared" si="1"/>
        <v>0</v>
      </c>
    </row>
    <row r="8" spans="1:13" ht="17.25">
      <c r="A8" s="172" t="s">
        <v>150</v>
      </c>
      <c r="B8" s="172" t="s">
        <v>838</v>
      </c>
      <c r="C8" s="173">
        <v>379.666</v>
      </c>
      <c r="D8" s="173">
        <v>0</v>
      </c>
      <c r="E8" s="173">
        <v>0</v>
      </c>
      <c r="F8" s="173">
        <v>379.666</v>
      </c>
      <c r="G8" s="173">
        <f t="shared" si="0"/>
        <v>0</v>
      </c>
      <c r="I8" s="173">
        <v>0</v>
      </c>
      <c r="J8" s="173">
        <v>0</v>
      </c>
      <c r="K8" s="173">
        <v>0</v>
      </c>
      <c r="L8" s="173">
        <v>0</v>
      </c>
      <c r="M8" s="173">
        <f t="shared" si="1"/>
        <v>0</v>
      </c>
    </row>
    <row r="9" spans="1:13" ht="17.25">
      <c r="A9" s="172" t="s">
        <v>355</v>
      </c>
      <c r="B9" s="172" t="s">
        <v>839</v>
      </c>
      <c r="C9" s="173">
        <v>248.323</v>
      </c>
      <c r="D9" s="173">
        <v>0</v>
      </c>
      <c r="E9" s="173">
        <v>0</v>
      </c>
      <c r="F9" s="173">
        <v>248.323</v>
      </c>
      <c r="G9" s="173">
        <f t="shared" si="0"/>
        <v>0</v>
      </c>
      <c r="I9" s="173">
        <v>0.755</v>
      </c>
      <c r="J9" s="173">
        <v>0</v>
      </c>
      <c r="K9" s="173">
        <v>0</v>
      </c>
      <c r="L9" s="173">
        <v>0.755</v>
      </c>
      <c r="M9" s="173">
        <f t="shared" si="1"/>
        <v>0</v>
      </c>
    </row>
    <row r="10" spans="1:13" ht="17.25">
      <c r="A10" s="172" t="s">
        <v>450</v>
      </c>
      <c r="B10" s="172" t="s">
        <v>840</v>
      </c>
      <c r="C10" s="173">
        <v>1267.019</v>
      </c>
      <c r="D10" s="173">
        <v>870.0401340995658</v>
      </c>
      <c r="E10" s="173">
        <v>439.1581058428835</v>
      </c>
      <c r="F10" s="173">
        <v>836.137</v>
      </c>
      <c r="G10" s="173">
        <f t="shared" si="0"/>
        <v>430.88202825668225</v>
      </c>
      <c r="I10" s="173">
        <v>89.811</v>
      </c>
      <c r="J10" s="173">
        <v>43.92331178160915</v>
      </c>
      <c r="K10" s="173">
        <v>22.46165589080457</v>
      </c>
      <c r="L10" s="173">
        <v>68.349</v>
      </c>
      <c r="M10" s="173">
        <f t="shared" si="1"/>
        <v>21.461655890804582</v>
      </c>
    </row>
    <row r="11" spans="1:13" ht="17.25">
      <c r="A11" s="172" t="s">
        <v>93</v>
      </c>
      <c r="B11" s="172" t="s">
        <v>841</v>
      </c>
      <c r="C11" s="173">
        <v>447.48</v>
      </c>
      <c r="D11" s="173">
        <v>121.68943601355902</v>
      </c>
      <c r="E11" s="173">
        <v>121.63771187562796</v>
      </c>
      <c r="F11" s="173">
        <v>447.428</v>
      </c>
      <c r="G11" s="173">
        <f t="shared" si="0"/>
        <v>0.051724137931060454</v>
      </c>
      <c r="I11" s="173">
        <v>36.623</v>
      </c>
      <c r="J11" s="173">
        <v>2.8201376750180978</v>
      </c>
      <c r="K11" s="173">
        <v>2.8201376750180973</v>
      </c>
      <c r="L11" s="173">
        <v>36.623</v>
      </c>
      <c r="M11" s="173">
        <f t="shared" si="1"/>
        <v>4.440892098500626E-16</v>
      </c>
    </row>
    <row r="12" spans="1:13" ht="17.25">
      <c r="A12" s="172" t="s">
        <v>451</v>
      </c>
      <c r="B12" s="172" t="s">
        <v>842</v>
      </c>
      <c r="C12" s="173">
        <v>584.099</v>
      </c>
      <c r="D12" s="173">
        <v>0</v>
      </c>
      <c r="E12" s="173">
        <v>0</v>
      </c>
      <c r="F12" s="173">
        <v>584.099</v>
      </c>
      <c r="G12" s="173">
        <f t="shared" si="0"/>
        <v>0</v>
      </c>
      <c r="I12" s="173">
        <v>47.581</v>
      </c>
      <c r="J12" s="173">
        <v>0</v>
      </c>
      <c r="K12" s="173">
        <v>0</v>
      </c>
      <c r="L12" s="173">
        <v>47.581</v>
      </c>
      <c r="M12" s="173">
        <f t="shared" si="1"/>
        <v>0</v>
      </c>
    </row>
    <row r="13" spans="1:13" ht="17.25">
      <c r="A13" s="172" t="s">
        <v>94</v>
      </c>
      <c r="B13" s="172" t="s">
        <v>843</v>
      </c>
      <c r="C13" s="173">
        <v>1537.259</v>
      </c>
      <c r="D13" s="173">
        <v>181.64427905482776</v>
      </c>
      <c r="E13" s="173">
        <v>92.81522934778863</v>
      </c>
      <c r="F13" s="173">
        <v>1448.43</v>
      </c>
      <c r="G13" s="173">
        <f t="shared" si="0"/>
        <v>88.82904970703913</v>
      </c>
      <c r="I13" s="173">
        <v>169.46</v>
      </c>
      <c r="J13" s="173">
        <v>32.4605130841227</v>
      </c>
      <c r="K13" s="173">
        <v>16.258992174245254</v>
      </c>
      <c r="L13" s="173">
        <v>153.258</v>
      </c>
      <c r="M13" s="173">
        <f t="shared" si="1"/>
        <v>16.20152090987745</v>
      </c>
    </row>
    <row r="14" spans="1:13" ht="17.25">
      <c r="A14" s="172" t="s">
        <v>385</v>
      </c>
      <c r="B14" s="172" t="s">
        <v>844</v>
      </c>
      <c r="C14" s="173">
        <v>562.888</v>
      </c>
      <c r="D14" s="173">
        <v>0</v>
      </c>
      <c r="E14" s="173">
        <v>0</v>
      </c>
      <c r="F14" s="173">
        <v>562.888</v>
      </c>
      <c r="G14" s="173">
        <f t="shared" si="0"/>
        <v>0</v>
      </c>
      <c r="I14" s="173">
        <v>3.514</v>
      </c>
      <c r="J14" s="173">
        <v>0</v>
      </c>
      <c r="K14" s="173">
        <v>0</v>
      </c>
      <c r="L14" s="173">
        <v>3.514</v>
      </c>
      <c r="M14" s="173">
        <f t="shared" si="1"/>
        <v>0</v>
      </c>
    </row>
    <row r="15" spans="1:13" ht="17.25">
      <c r="A15" s="172" t="s">
        <v>95</v>
      </c>
      <c r="B15" s="172" t="s">
        <v>845</v>
      </c>
      <c r="C15" s="173">
        <v>557.277</v>
      </c>
      <c r="D15" s="173">
        <v>0</v>
      </c>
      <c r="E15" s="173">
        <v>0</v>
      </c>
      <c r="F15" s="173">
        <v>557.277</v>
      </c>
      <c r="G15" s="173">
        <f t="shared" si="0"/>
        <v>0</v>
      </c>
      <c r="I15" s="173">
        <v>16.546</v>
      </c>
      <c r="J15" s="173">
        <v>0</v>
      </c>
      <c r="K15" s="173">
        <v>0</v>
      </c>
      <c r="L15" s="173">
        <v>16.546</v>
      </c>
      <c r="M15" s="173">
        <f t="shared" si="1"/>
        <v>0</v>
      </c>
    </row>
    <row r="16" spans="1:13" ht="17.25">
      <c r="A16" s="172" t="s">
        <v>365</v>
      </c>
      <c r="B16" s="172" t="s">
        <v>846</v>
      </c>
      <c r="C16" s="173">
        <v>470.869</v>
      </c>
      <c r="D16" s="173">
        <v>195.50736008483744</v>
      </c>
      <c r="E16" s="173">
        <v>103.00196018062323</v>
      </c>
      <c r="F16" s="173">
        <v>378.364</v>
      </c>
      <c r="G16" s="173">
        <f t="shared" si="0"/>
        <v>92.50539990421422</v>
      </c>
      <c r="I16" s="173">
        <v>89.731</v>
      </c>
      <c r="J16" s="173">
        <v>45.59699302134647</v>
      </c>
      <c r="K16" s="173">
        <v>23.62795480979747</v>
      </c>
      <c r="L16" s="173">
        <v>67.762</v>
      </c>
      <c r="M16" s="173">
        <f t="shared" si="1"/>
        <v>21.969038211549</v>
      </c>
    </row>
    <row r="17" spans="2:13" ht="17.25">
      <c r="B17" s="172" t="s">
        <v>847</v>
      </c>
      <c r="C17" s="173">
        <v>0</v>
      </c>
      <c r="D17" s="173">
        <v>0</v>
      </c>
      <c r="E17" s="173">
        <v>0</v>
      </c>
      <c r="F17" s="173">
        <v>0</v>
      </c>
      <c r="G17" s="173">
        <f t="shared" si="0"/>
        <v>0</v>
      </c>
      <c r="I17" s="173">
        <v>0</v>
      </c>
      <c r="J17" s="173">
        <v>0</v>
      </c>
      <c r="K17" s="173">
        <v>0</v>
      </c>
      <c r="L17" s="173">
        <v>0</v>
      </c>
      <c r="M17" s="173">
        <f t="shared" si="1"/>
        <v>0</v>
      </c>
    </row>
    <row r="18" spans="1:13" ht="17.25">
      <c r="A18" s="172" t="s">
        <v>848</v>
      </c>
      <c r="B18" s="172" t="s">
        <v>849</v>
      </c>
      <c r="C18" s="173">
        <v>0</v>
      </c>
      <c r="D18" s="173">
        <v>0</v>
      </c>
      <c r="E18" s="173">
        <v>0</v>
      </c>
      <c r="F18" s="173">
        <v>0</v>
      </c>
      <c r="G18" s="173">
        <f t="shared" si="0"/>
        <v>0</v>
      </c>
      <c r="I18" s="173">
        <v>0</v>
      </c>
      <c r="J18" s="173">
        <v>0</v>
      </c>
      <c r="K18" s="173">
        <v>0</v>
      </c>
      <c r="L18" s="173">
        <v>0</v>
      </c>
      <c r="M18" s="173">
        <f t="shared" si="1"/>
        <v>0</v>
      </c>
    </row>
    <row r="19" spans="1:13" ht="17.25">
      <c r="A19" s="172" t="s">
        <v>96</v>
      </c>
      <c r="B19" s="172" t="s">
        <v>850</v>
      </c>
      <c r="C19" s="173">
        <v>63.449</v>
      </c>
      <c r="D19" s="173">
        <v>0</v>
      </c>
      <c r="E19" s="173">
        <v>0</v>
      </c>
      <c r="F19" s="173">
        <v>63.449</v>
      </c>
      <c r="G19" s="173">
        <f t="shared" si="0"/>
        <v>0</v>
      </c>
      <c r="I19" s="173">
        <v>3.903</v>
      </c>
      <c r="J19" s="173">
        <v>0</v>
      </c>
      <c r="K19" s="173">
        <v>0</v>
      </c>
      <c r="L19" s="173">
        <v>3.903</v>
      </c>
      <c r="M19" s="173">
        <f t="shared" si="1"/>
        <v>0</v>
      </c>
    </row>
    <row r="20" spans="1:13" ht="17.25">
      <c r="A20" s="172" t="s">
        <v>97</v>
      </c>
      <c r="B20" s="172" t="s">
        <v>851</v>
      </c>
      <c r="C20" s="173">
        <v>0</v>
      </c>
      <c r="D20" s="173">
        <v>0</v>
      </c>
      <c r="E20" s="173">
        <v>0</v>
      </c>
      <c r="F20" s="173">
        <v>0</v>
      </c>
      <c r="G20" s="173">
        <f t="shared" si="0"/>
        <v>0</v>
      </c>
      <c r="I20" s="173">
        <v>0</v>
      </c>
      <c r="J20" s="173">
        <v>0</v>
      </c>
      <c r="K20" s="173">
        <v>0</v>
      </c>
      <c r="L20" s="173">
        <v>0</v>
      </c>
      <c r="M20" s="173">
        <f t="shared" si="1"/>
        <v>0</v>
      </c>
    </row>
    <row r="21" spans="1:13" ht="17.25">
      <c r="A21" s="172" t="s">
        <v>98</v>
      </c>
      <c r="B21" s="172" t="s">
        <v>852</v>
      </c>
      <c r="C21" s="173">
        <v>114.57</v>
      </c>
      <c r="D21" s="173">
        <v>0</v>
      </c>
      <c r="E21" s="173">
        <v>0</v>
      </c>
      <c r="F21" s="173">
        <v>114.57</v>
      </c>
      <c r="G21" s="173">
        <f t="shared" si="0"/>
        <v>0</v>
      </c>
      <c r="I21" s="173">
        <v>0</v>
      </c>
      <c r="J21" s="173">
        <v>0</v>
      </c>
      <c r="K21" s="173">
        <v>0</v>
      </c>
      <c r="L21" s="173">
        <v>0</v>
      </c>
      <c r="M21" s="173">
        <f t="shared" si="1"/>
        <v>0</v>
      </c>
    </row>
    <row r="22" spans="1:13" ht="17.25">
      <c r="A22" s="172" t="s">
        <v>388</v>
      </c>
      <c r="B22" s="172" t="s">
        <v>853</v>
      </c>
      <c r="C22" s="173">
        <v>762.853</v>
      </c>
      <c r="D22" s="173">
        <v>34.048408725744665</v>
      </c>
      <c r="E22" s="173">
        <v>33.91713632431096</v>
      </c>
      <c r="F22" s="173">
        <v>762.722</v>
      </c>
      <c r="G22" s="173">
        <f t="shared" si="0"/>
        <v>0.131272401433705</v>
      </c>
      <c r="I22" s="173">
        <v>86.111</v>
      </c>
      <c r="J22" s="173">
        <v>1.4224848597206774</v>
      </c>
      <c r="K22" s="173">
        <v>1.4224848597206772</v>
      </c>
      <c r="L22" s="173">
        <v>86.111</v>
      </c>
      <c r="M22" s="173">
        <f t="shared" si="1"/>
        <v>2.220446049250313E-16</v>
      </c>
    </row>
    <row r="23" spans="1:13" ht="17.25">
      <c r="A23" s="172" t="s">
        <v>99</v>
      </c>
      <c r="B23" s="172" t="s">
        <v>854</v>
      </c>
      <c r="C23" s="173">
        <v>127.848</v>
      </c>
      <c r="D23" s="173">
        <v>0</v>
      </c>
      <c r="E23" s="173">
        <v>0</v>
      </c>
      <c r="F23" s="173">
        <v>127.848</v>
      </c>
      <c r="G23" s="173">
        <f t="shared" si="0"/>
        <v>0</v>
      </c>
      <c r="I23" s="173">
        <v>10.344</v>
      </c>
      <c r="J23" s="173">
        <v>0</v>
      </c>
      <c r="K23" s="173">
        <v>0</v>
      </c>
      <c r="L23" s="173">
        <v>10.344</v>
      </c>
      <c r="M23" s="173">
        <f t="shared" si="1"/>
        <v>0</v>
      </c>
    </row>
    <row r="24" spans="1:13" ht="17.25">
      <c r="A24" s="172" t="s">
        <v>100</v>
      </c>
      <c r="B24" s="172" t="s">
        <v>855</v>
      </c>
      <c r="C24" s="173">
        <v>298.082</v>
      </c>
      <c r="D24" s="173">
        <v>0</v>
      </c>
      <c r="E24" s="173">
        <v>0</v>
      </c>
      <c r="F24" s="173">
        <v>298.082</v>
      </c>
      <c r="G24" s="173">
        <f t="shared" si="0"/>
        <v>0</v>
      </c>
      <c r="I24" s="173">
        <v>32.026</v>
      </c>
      <c r="J24" s="173">
        <v>0</v>
      </c>
      <c r="K24" s="173">
        <v>0</v>
      </c>
      <c r="L24" s="173">
        <v>32.026</v>
      </c>
      <c r="M24" s="173">
        <f t="shared" si="1"/>
        <v>0</v>
      </c>
    </row>
    <row r="25" spans="1:13" ht="17.25">
      <c r="A25" s="172" t="s">
        <v>375</v>
      </c>
      <c r="B25" s="172" t="s">
        <v>856</v>
      </c>
      <c r="C25" s="173">
        <v>969.471</v>
      </c>
      <c r="D25" s="173">
        <v>66.0715952027828</v>
      </c>
      <c r="E25" s="173">
        <v>65.35183073785711</v>
      </c>
      <c r="F25" s="173">
        <v>968.751</v>
      </c>
      <c r="G25" s="173">
        <f t="shared" si="0"/>
        <v>0.7197644649256887</v>
      </c>
      <c r="I25" s="173">
        <v>63.486</v>
      </c>
      <c r="J25" s="173">
        <v>4.195485724879497</v>
      </c>
      <c r="K25" s="173">
        <v>4.195485724879497</v>
      </c>
      <c r="L25" s="173">
        <v>63.486</v>
      </c>
      <c r="M25" s="173">
        <f t="shared" si="1"/>
        <v>0</v>
      </c>
    </row>
    <row r="26" spans="1:13" ht="17.25">
      <c r="A26" s="172" t="s">
        <v>101</v>
      </c>
      <c r="B26" s="172" t="s">
        <v>857</v>
      </c>
      <c r="C26" s="173">
        <v>356.559</v>
      </c>
      <c r="D26" s="173">
        <v>0</v>
      </c>
      <c r="E26" s="173">
        <v>0</v>
      </c>
      <c r="F26" s="173">
        <v>356.559</v>
      </c>
      <c r="G26" s="173">
        <f t="shared" si="0"/>
        <v>0</v>
      </c>
      <c r="I26" s="173">
        <v>0</v>
      </c>
      <c r="J26" s="173">
        <v>0</v>
      </c>
      <c r="K26" s="173">
        <v>0</v>
      </c>
      <c r="L26" s="173">
        <v>0</v>
      </c>
      <c r="M26" s="173">
        <f t="shared" si="1"/>
        <v>0</v>
      </c>
    </row>
    <row r="27" spans="1:13" ht="17.25">
      <c r="A27" s="172" t="s">
        <v>391</v>
      </c>
      <c r="B27" s="172" t="s">
        <v>858</v>
      </c>
      <c r="C27" s="173">
        <v>893.127</v>
      </c>
      <c r="D27" s="173">
        <v>80.02835995422207</v>
      </c>
      <c r="E27" s="173">
        <v>41.063210305020704</v>
      </c>
      <c r="F27" s="173">
        <v>854.162</v>
      </c>
      <c r="G27" s="173">
        <f t="shared" si="0"/>
        <v>38.965149649201365</v>
      </c>
      <c r="I27" s="173">
        <v>128.484</v>
      </c>
      <c r="J27" s="173">
        <v>3.351999054585261</v>
      </c>
      <c r="K27" s="173">
        <v>1.6788730905110212</v>
      </c>
      <c r="L27" s="173">
        <v>126.811</v>
      </c>
      <c r="M27" s="173">
        <f t="shared" si="1"/>
        <v>1.6731259640742397</v>
      </c>
    </row>
    <row r="28" spans="1:13" ht="17.25">
      <c r="A28" s="172" t="s">
        <v>102</v>
      </c>
      <c r="B28" s="172" t="s">
        <v>859</v>
      </c>
      <c r="C28" s="173">
        <v>68.875</v>
      </c>
      <c r="D28" s="173">
        <v>0</v>
      </c>
      <c r="E28" s="173">
        <v>0</v>
      </c>
      <c r="F28" s="173">
        <v>68.875</v>
      </c>
      <c r="G28" s="173">
        <f t="shared" si="0"/>
        <v>0</v>
      </c>
      <c r="I28" s="173">
        <v>0</v>
      </c>
      <c r="J28" s="173">
        <v>0</v>
      </c>
      <c r="K28" s="173">
        <v>0</v>
      </c>
      <c r="L28" s="173">
        <v>0</v>
      </c>
      <c r="M28" s="173">
        <f t="shared" si="1"/>
        <v>0</v>
      </c>
    </row>
    <row r="29" spans="1:13" ht="17.25">
      <c r="A29" s="172" t="s">
        <v>103</v>
      </c>
      <c r="B29" s="172" t="s">
        <v>860</v>
      </c>
      <c r="C29" s="173">
        <v>627.708</v>
      </c>
      <c r="D29" s="173">
        <v>22.26384563094798</v>
      </c>
      <c r="E29" s="173">
        <v>22.263845630947976</v>
      </c>
      <c r="F29" s="173">
        <v>627.708</v>
      </c>
      <c r="G29" s="173">
        <f t="shared" si="0"/>
        <v>3.552713678800501E-15</v>
      </c>
      <c r="I29" s="173">
        <v>39.859</v>
      </c>
      <c r="J29" s="173">
        <v>3.3847423062662236</v>
      </c>
      <c r="K29" s="173">
        <v>3.384742306266223</v>
      </c>
      <c r="L29" s="173">
        <v>39.859</v>
      </c>
      <c r="M29" s="173">
        <f t="shared" si="1"/>
        <v>4.440892098500626E-16</v>
      </c>
    </row>
    <row r="30" spans="1:13" ht="17.25">
      <c r="A30" s="172" t="s">
        <v>506</v>
      </c>
      <c r="B30" s="172" t="s">
        <v>861</v>
      </c>
      <c r="C30" s="173">
        <v>190.233</v>
      </c>
      <c r="D30" s="173">
        <v>13.674004204607664</v>
      </c>
      <c r="E30" s="173">
        <v>13.67400420460766</v>
      </c>
      <c r="F30" s="173">
        <v>190.233</v>
      </c>
      <c r="G30" s="173">
        <f t="shared" si="0"/>
        <v>3.552713678800501E-15</v>
      </c>
      <c r="I30" s="173">
        <v>24.399</v>
      </c>
      <c r="J30" s="173">
        <v>2.6944152112255555</v>
      </c>
      <c r="K30" s="173">
        <v>2.694415211225556</v>
      </c>
      <c r="L30" s="173">
        <v>24.399</v>
      </c>
      <c r="M30" s="173">
        <f t="shared" si="1"/>
        <v>-4.440892098500626E-16</v>
      </c>
    </row>
    <row r="31" spans="1:13" ht="17.25">
      <c r="A31" s="172" t="s">
        <v>383</v>
      </c>
      <c r="B31" s="172" t="s">
        <v>862</v>
      </c>
      <c r="C31" s="173">
        <v>699.095</v>
      </c>
      <c r="D31" s="173">
        <v>0</v>
      </c>
      <c r="E31" s="173">
        <v>0</v>
      </c>
      <c r="F31" s="173">
        <v>699.095</v>
      </c>
      <c r="G31" s="173">
        <f t="shared" si="0"/>
        <v>0</v>
      </c>
      <c r="I31" s="173">
        <v>122.831</v>
      </c>
      <c r="J31" s="173">
        <v>0</v>
      </c>
      <c r="K31" s="173">
        <v>0</v>
      </c>
      <c r="L31" s="173">
        <v>122.831</v>
      </c>
      <c r="M31" s="173">
        <f t="shared" si="1"/>
        <v>0</v>
      </c>
    </row>
    <row r="32" spans="1:13" ht="17.25">
      <c r="A32" s="172" t="s">
        <v>104</v>
      </c>
      <c r="B32" s="172" t="s">
        <v>863</v>
      </c>
      <c r="C32" s="173">
        <v>707.794</v>
      </c>
      <c r="D32" s="173">
        <v>0</v>
      </c>
      <c r="E32" s="173">
        <v>0</v>
      </c>
      <c r="F32" s="173">
        <v>707.794</v>
      </c>
      <c r="G32" s="173">
        <f t="shared" si="0"/>
        <v>0</v>
      </c>
      <c r="I32" s="173">
        <v>11.08</v>
      </c>
      <c r="J32" s="173">
        <v>0</v>
      </c>
      <c r="K32" s="173">
        <v>0</v>
      </c>
      <c r="L32" s="173">
        <v>11.08</v>
      </c>
      <c r="M32" s="173">
        <f t="shared" si="1"/>
        <v>0</v>
      </c>
    </row>
    <row r="33" spans="1:13" ht="17.25">
      <c r="A33" s="172" t="s">
        <v>105</v>
      </c>
      <c r="B33" s="172" t="s">
        <v>864</v>
      </c>
      <c r="C33" s="173">
        <v>863.708</v>
      </c>
      <c r="D33" s="173">
        <v>0</v>
      </c>
      <c r="E33" s="173">
        <v>0</v>
      </c>
      <c r="F33" s="173">
        <v>863.708</v>
      </c>
      <c r="G33" s="173">
        <f t="shared" si="0"/>
        <v>0</v>
      </c>
      <c r="I33" s="173">
        <v>38.457</v>
      </c>
      <c r="J33" s="173">
        <v>0</v>
      </c>
      <c r="K33" s="173">
        <v>0</v>
      </c>
      <c r="L33" s="173">
        <v>38.457</v>
      </c>
      <c r="M33" s="173">
        <f t="shared" si="1"/>
        <v>0</v>
      </c>
    </row>
    <row r="34" spans="2:13" ht="17.25">
      <c r="B34" s="172" t="s">
        <v>865</v>
      </c>
      <c r="C34" s="173">
        <v>0</v>
      </c>
      <c r="D34" s="173">
        <v>0</v>
      </c>
      <c r="E34" s="173">
        <v>0</v>
      </c>
      <c r="F34" s="173">
        <v>0</v>
      </c>
      <c r="G34" s="173">
        <f t="shared" si="0"/>
        <v>0</v>
      </c>
      <c r="I34" s="173">
        <v>0</v>
      </c>
      <c r="J34" s="173">
        <v>0</v>
      </c>
      <c r="K34" s="173">
        <v>0</v>
      </c>
      <c r="L34" s="173">
        <v>0</v>
      </c>
      <c r="M34" s="173">
        <f t="shared" si="1"/>
        <v>0</v>
      </c>
    </row>
    <row r="35" spans="1:13" ht="17.25">
      <c r="A35" s="172" t="s">
        <v>106</v>
      </c>
      <c r="B35" s="172" t="s">
        <v>866</v>
      </c>
      <c r="C35" s="173">
        <v>669.664</v>
      </c>
      <c r="D35" s="173">
        <v>0</v>
      </c>
      <c r="E35" s="173">
        <v>0</v>
      </c>
      <c r="F35" s="173">
        <v>669.664</v>
      </c>
      <c r="G35" s="173">
        <f t="shared" si="0"/>
        <v>0</v>
      </c>
      <c r="I35" s="173">
        <v>6.953</v>
      </c>
      <c r="J35" s="173">
        <v>0</v>
      </c>
      <c r="K35" s="173">
        <v>0</v>
      </c>
      <c r="L35" s="173">
        <v>6.953</v>
      </c>
      <c r="M35" s="173">
        <f t="shared" si="1"/>
        <v>0</v>
      </c>
    </row>
    <row r="36" spans="1:13" ht="17.25">
      <c r="A36" s="172" t="s">
        <v>104</v>
      </c>
      <c r="B36" s="172" t="s">
        <v>867</v>
      </c>
      <c r="C36" s="173">
        <v>344.286</v>
      </c>
      <c r="D36" s="173">
        <v>0</v>
      </c>
      <c r="E36" s="173">
        <v>0</v>
      </c>
      <c r="F36" s="173">
        <v>344.286</v>
      </c>
      <c r="G36" s="173">
        <f t="shared" si="0"/>
        <v>0</v>
      </c>
      <c r="I36" s="173">
        <v>4.316</v>
      </c>
      <c r="J36" s="173">
        <v>0</v>
      </c>
      <c r="K36" s="173">
        <v>0</v>
      </c>
      <c r="L36" s="173">
        <v>4.316</v>
      </c>
      <c r="M36" s="173">
        <f t="shared" si="1"/>
        <v>0</v>
      </c>
    </row>
    <row r="37" spans="1:13" ht="17.25">
      <c r="A37" s="172" t="s">
        <v>107</v>
      </c>
      <c r="B37" s="172" t="s">
        <v>868</v>
      </c>
      <c r="C37" s="173">
        <v>116.152</v>
      </c>
      <c r="D37" s="173">
        <v>0</v>
      </c>
      <c r="E37" s="173">
        <v>0</v>
      </c>
      <c r="F37" s="173">
        <v>116.152</v>
      </c>
      <c r="G37" s="173">
        <f t="shared" si="0"/>
        <v>0</v>
      </c>
      <c r="I37" s="173">
        <v>7.742</v>
      </c>
      <c r="J37" s="173">
        <v>0</v>
      </c>
      <c r="K37" s="173">
        <v>0</v>
      </c>
      <c r="L37" s="173">
        <v>7.742</v>
      </c>
      <c r="M37" s="173">
        <f t="shared" si="1"/>
        <v>0</v>
      </c>
    </row>
    <row r="38" spans="1:13" ht="17.25">
      <c r="A38" s="172" t="s">
        <v>108</v>
      </c>
      <c r="B38" s="172" t="s">
        <v>869</v>
      </c>
      <c r="C38" s="173">
        <v>134.998</v>
      </c>
      <c r="D38" s="173">
        <v>0</v>
      </c>
      <c r="E38" s="173">
        <v>0</v>
      </c>
      <c r="F38" s="173">
        <v>134.998</v>
      </c>
      <c r="G38" s="173">
        <f t="shared" si="0"/>
        <v>0</v>
      </c>
      <c r="I38" s="173">
        <v>0</v>
      </c>
      <c r="J38" s="173">
        <v>0</v>
      </c>
      <c r="K38" s="173">
        <v>0</v>
      </c>
      <c r="L38" s="173">
        <v>0</v>
      </c>
      <c r="M38" s="173">
        <f t="shared" si="1"/>
        <v>0</v>
      </c>
    </row>
    <row r="39" spans="1:13" ht="17.25">
      <c r="A39" s="172" t="s">
        <v>109</v>
      </c>
      <c r="B39" s="172" t="s">
        <v>870</v>
      </c>
      <c r="C39" s="173">
        <v>454.208</v>
      </c>
      <c r="D39" s="173">
        <v>116.89386891793764</v>
      </c>
      <c r="E39" s="173">
        <v>61.68872594408147</v>
      </c>
      <c r="F39" s="173">
        <v>399.003</v>
      </c>
      <c r="G39" s="173">
        <f t="shared" si="0"/>
        <v>55.20514297385617</v>
      </c>
      <c r="I39" s="173">
        <v>39.828</v>
      </c>
      <c r="J39" s="173">
        <v>3.3424886528685547</v>
      </c>
      <c r="K39" s="173">
        <v>1.6712443264342773</v>
      </c>
      <c r="L39" s="173">
        <v>38.157</v>
      </c>
      <c r="M39" s="173">
        <f t="shared" si="1"/>
        <v>1.6712443264342773</v>
      </c>
    </row>
    <row r="40" spans="1:13" ht="17.25">
      <c r="A40" s="172" t="s">
        <v>871</v>
      </c>
      <c r="B40" s="172" t="s">
        <v>872</v>
      </c>
      <c r="C40" s="173">
        <v>240.391</v>
      </c>
      <c r="D40" s="173">
        <v>0</v>
      </c>
      <c r="E40" s="173">
        <v>0</v>
      </c>
      <c r="F40" s="173">
        <v>240.391</v>
      </c>
      <c r="G40" s="173">
        <f t="shared" si="0"/>
        <v>0</v>
      </c>
      <c r="I40" s="173">
        <v>11.177</v>
      </c>
      <c r="J40" s="173">
        <v>0</v>
      </c>
      <c r="K40" s="173">
        <v>0</v>
      </c>
      <c r="L40" s="173">
        <v>11.177</v>
      </c>
      <c r="M40" s="173">
        <f t="shared" si="1"/>
        <v>0</v>
      </c>
    </row>
    <row r="41" spans="1:13" ht="17.25">
      <c r="A41" s="172" t="s">
        <v>393</v>
      </c>
      <c r="B41" s="172" t="s">
        <v>873</v>
      </c>
      <c r="C41" s="173">
        <v>30.944</v>
      </c>
      <c r="D41" s="173">
        <v>2.0434691745036577</v>
      </c>
      <c r="E41" s="173">
        <v>1.0217345872518286</v>
      </c>
      <c r="F41" s="173">
        <v>29.922</v>
      </c>
      <c r="G41" s="173">
        <f t="shared" si="0"/>
        <v>1.021734587251829</v>
      </c>
      <c r="I41" s="173">
        <v>0</v>
      </c>
      <c r="J41" s="173">
        <v>0</v>
      </c>
      <c r="K41" s="173">
        <v>0</v>
      </c>
      <c r="L41" s="173">
        <v>0</v>
      </c>
      <c r="M41" s="173">
        <f t="shared" si="1"/>
        <v>0</v>
      </c>
    </row>
    <row r="42" spans="1:13" ht="17.25">
      <c r="A42" s="172" t="s">
        <v>874</v>
      </c>
      <c r="B42" s="172" t="s">
        <v>875</v>
      </c>
      <c r="C42" s="173">
        <v>0</v>
      </c>
      <c r="D42" s="173">
        <v>0</v>
      </c>
      <c r="E42" s="173">
        <v>0</v>
      </c>
      <c r="F42" s="173">
        <v>0</v>
      </c>
      <c r="G42" s="173">
        <f t="shared" si="0"/>
        <v>0</v>
      </c>
      <c r="I42" s="173">
        <v>0</v>
      </c>
      <c r="J42" s="173">
        <v>0</v>
      </c>
      <c r="K42" s="173">
        <v>0</v>
      </c>
      <c r="L42" s="173">
        <v>0</v>
      </c>
      <c r="M42" s="173">
        <f t="shared" si="1"/>
        <v>0</v>
      </c>
    </row>
    <row r="43" spans="1:13" ht="17.25">
      <c r="A43" s="172" t="s">
        <v>110</v>
      </c>
      <c r="B43" s="172" t="s">
        <v>876</v>
      </c>
      <c r="C43" s="173">
        <v>385.99</v>
      </c>
      <c r="D43" s="173">
        <v>0</v>
      </c>
      <c r="E43" s="173">
        <v>0</v>
      </c>
      <c r="F43" s="173">
        <v>385.99</v>
      </c>
      <c r="G43" s="173">
        <f t="shared" si="0"/>
        <v>0</v>
      </c>
      <c r="I43" s="173">
        <v>27.574</v>
      </c>
      <c r="J43" s="173">
        <v>0</v>
      </c>
      <c r="K43" s="173">
        <v>0</v>
      </c>
      <c r="L43" s="173">
        <v>27.574</v>
      </c>
      <c r="M43" s="173">
        <f t="shared" si="1"/>
        <v>0</v>
      </c>
    </row>
    <row r="44" spans="2:13" ht="17.25">
      <c r="B44" s="172" t="s">
        <v>877</v>
      </c>
      <c r="C44" s="173">
        <v>0</v>
      </c>
      <c r="D44" s="173">
        <v>0</v>
      </c>
      <c r="E44" s="173">
        <v>0</v>
      </c>
      <c r="F44" s="173">
        <v>0</v>
      </c>
      <c r="G44" s="173">
        <f t="shared" si="0"/>
        <v>0</v>
      </c>
      <c r="I44" s="173">
        <v>0</v>
      </c>
      <c r="J44" s="173">
        <v>0</v>
      </c>
      <c r="K44" s="173">
        <v>0</v>
      </c>
      <c r="L44" s="173">
        <v>0</v>
      </c>
      <c r="M44" s="173">
        <f t="shared" si="1"/>
        <v>0</v>
      </c>
    </row>
    <row r="45" spans="1:13" ht="17.25">
      <c r="A45" s="172" t="s">
        <v>394</v>
      </c>
      <c r="B45" s="172" t="s">
        <v>878</v>
      </c>
      <c r="C45" s="173">
        <v>243.636</v>
      </c>
      <c r="D45" s="173">
        <v>0</v>
      </c>
      <c r="E45" s="173">
        <v>0</v>
      </c>
      <c r="F45" s="173">
        <v>243.636</v>
      </c>
      <c r="G45" s="173">
        <f t="shared" si="0"/>
        <v>0</v>
      </c>
      <c r="I45" s="173">
        <v>2.227</v>
      </c>
      <c r="J45" s="173">
        <v>0</v>
      </c>
      <c r="K45" s="173">
        <v>0</v>
      </c>
      <c r="L45" s="173">
        <v>2.227</v>
      </c>
      <c r="M45" s="173">
        <f t="shared" si="1"/>
        <v>0</v>
      </c>
    </row>
    <row r="46" spans="1:13" ht="17.25">
      <c r="A46" s="172" t="s">
        <v>111</v>
      </c>
      <c r="B46" s="172" t="s">
        <v>879</v>
      </c>
      <c r="C46" s="173">
        <v>510.806</v>
      </c>
      <c r="D46" s="173">
        <v>0</v>
      </c>
      <c r="E46" s="173">
        <v>0</v>
      </c>
      <c r="F46" s="173">
        <v>510.806</v>
      </c>
      <c r="G46" s="173">
        <f t="shared" si="0"/>
        <v>0</v>
      </c>
      <c r="I46" s="173">
        <v>132.729</v>
      </c>
      <c r="J46" s="173">
        <v>0</v>
      </c>
      <c r="K46" s="173">
        <v>0</v>
      </c>
      <c r="L46" s="173">
        <v>132.729</v>
      </c>
      <c r="M46" s="173">
        <f t="shared" si="1"/>
        <v>0</v>
      </c>
    </row>
    <row r="47" spans="1:13" ht="17.25">
      <c r="A47" s="172" t="s">
        <v>112</v>
      </c>
      <c r="B47" s="172" t="s">
        <v>880</v>
      </c>
      <c r="C47" s="173">
        <v>1319.731</v>
      </c>
      <c r="D47" s="173">
        <v>0</v>
      </c>
      <c r="E47" s="173">
        <v>0</v>
      </c>
      <c r="F47" s="173">
        <v>1319.731</v>
      </c>
      <c r="G47" s="173">
        <f t="shared" si="0"/>
        <v>0</v>
      </c>
      <c r="I47" s="173">
        <v>33.989</v>
      </c>
      <c r="J47" s="173">
        <v>0</v>
      </c>
      <c r="K47" s="173">
        <v>0</v>
      </c>
      <c r="L47" s="173">
        <v>33.989</v>
      </c>
      <c r="M47" s="173">
        <f t="shared" si="1"/>
        <v>0</v>
      </c>
    </row>
    <row r="48" spans="1:13" ht="17.25">
      <c r="A48" s="172" t="s">
        <v>395</v>
      </c>
      <c r="B48" s="172" t="s">
        <v>881</v>
      </c>
      <c r="C48" s="173">
        <v>1627.722</v>
      </c>
      <c r="D48" s="173">
        <v>0</v>
      </c>
      <c r="E48" s="173">
        <v>0</v>
      </c>
      <c r="F48" s="173">
        <v>1627.722</v>
      </c>
      <c r="G48" s="173">
        <f t="shared" si="0"/>
        <v>0</v>
      </c>
      <c r="I48" s="173">
        <v>238.317</v>
      </c>
      <c r="J48" s="173">
        <v>0</v>
      </c>
      <c r="K48" s="173">
        <v>0</v>
      </c>
      <c r="L48" s="173">
        <v>238.317</v>
      </c>
      <c r="M48" s="173">
        <f t="shared" si="1"/>
        <v>0</v>
      </c>
    </row>
    <row r="49" spans="1:13" ht="17.25">
      <c r="A49" s="172" t="s">
        <v>113</v>
      </c>
      <c r="B49" s="172" t="s">
        <v>882</v>
      </c>
      <c r="C49" s="173">
        <v>142.472</v>
      </c>
      <c r="D49" s="173">
        <v>34.744444444444454</v>
      </c>
      <c r="E49" s="173">
        <v>34.744444444444426</v>
      </c>
      <c r="F49" s="173">
        <v>142.472</v>
      </c>
      <c r="G49" s="173">
        <f t="shared" si="0"/>
        <v>2.842170943040401E-14</v>
      </c>
      <c r="I49" s="173">
        <v>55.153</v>
      </c>
      <c r="J49" s="173">
        <v>19.04166666666668</v>
      </c>
      <c r="K49" s="173">
        <v>19.041666666666682</v>
      </c>
      <c r="L49" s="173">
        <v>55.153</v>
      </c>
      <c r="M49" s="173">
        <f t="shared" si="1"/>
        <v>-3.552713678800501E-15</v>
      </c>
    </row>
    <row r="50" spans="1:13" ht="17.25">
      <c r="A50" s="172" t="s">
        <v>114</v>
      </c>
      <c r="B50" s="172" t="s">
        <v>883</v>
      </c>
      <c r="C50" s="173">
        <v>1343.768</v>
      </c>
      <c r="D50" s="173">
        <v>11.103897873804707</v>
      </c>
      <c r="E50" s="173">
        <v>11.103897873804694</v>
      </c>
      <c r="F50" s="173">
        <v>1343.768</v>
      </c>
      <c r="G50" s="173">
        <f t="shared" si="0"/>
        <v>1.2434497875801753E-14</v>
      </c>
      <c r="I50" s="173">
        <v>183.343</v>
      </c>
      <c r="J50" s="173">
        <v>3.249558501561545</v>
      </c>
      <c r="K50" s="173">
        <v>3.249558501561546</v>
      </c>
      <c r="L50" s="173">
        <v>183.343</v>
      </c>
      <c r="M50" s="173">
        <f t="shared" si="1"/>
        <v>-8.881784197001252E-16</v>
      </c>
    </row>
    <row r="51" spans="1:13" ht="17.25">
      <c r="A51" s="172" t="s">
        <v>281</v>
      </c>
      <c r="B51" s="172" t="s">
        <v>884</v>
      </c>
      <c r="C51" s="173">
        <v>3547.909</v>
      </c>
      <c r="D51" s="173">
        <v>0</v>
      </c>
      <c r="E51" s="173">
        <v>0</v>
      </c>
      <c r="F51" s="173">
        <v>3547.909</v>
      </c>
      <c r="G51" s="173">
        <f t="shared" si="0"/>
        <v>0</v>
      </c>
      <c r="I51" s="173">
        <v>236.913</v>
      </c>
      <c r="J51" s="173">
        <v>0</v>
      </c>
      <c r="K51" s="173">
        <v>0</v>
      </c>
      <c r="L51" s="173">
        <v>236.913</v>
      </c>
      <c r="M51" s="173">
        <f t="shared" si="1"/>
        <v>0</v>
      </c>
    </row>
    <row r="52" spans="1:13" ht="17.25">
      <c r="A52" s="172" t="s">
        <v>397</v>
      </c>
      <c r="B52" s="172" t="s">
        <v>885</v>
      </c>
      <c r="C52" s="173">
        <v>1416.108</v>
      </c>
      <c r="D52" s="173">
        <v>38.91497936928973</v>
      </c>
      <c r="E52" s="173">
        <v>38.914979369289746</v>
      </c>
      <c r="F52" s="173">
        <v>1416.108</v>
      </c>
      <c r="G52" s="173">
        <f t="shared" si="0"/>
        <v>-1.4210854715202004E-14</v>
      </c>
      <c r="I52" s="173">
        <v>306.005</v>
      </c>
      <c r="J52" s="173">
        <v>25.66416150898905</v>
      </c>
      <c r="K52" s="173">
        <v>25.66416150898906</v>
      </c>
      <c r="L52" s="173">
        <v>306.005</v>
      </c>
      <c r="M52" s="173">
        <f t="shared" si="1"/>
        <v>-1.0658141036401503E-14</v>
      </c>
    </row>
    <row r="53" spans="1:13" ht="17.25">
      <c r="A53" s="172" t="s">
        <v>115</v>
      </c>
      <c r="B53" s="172" t="s">
        <v>886</v>
      </c>
      <c r="C53" s="173">
        <v>205.188</v>
      </c>
      <c r="D53" s="173">
        <v>0</v>
      </c>
      <c r="E53" s="173">
        <v>0</v>
      </c>
      <c r="F53" s="173">
        <v>205.188</v>
      </c>
      <c r="G53" s="173">
        <f t="shared" si="0"/>
        <v>0</v>
      </c>
      <c r="I53" s="173">
        <v>88.653</v>
      </c>
      <c r="J53" s="173">
        <v>0</v>
      </c>
      <c r="K53" s="173">
        <v>0</v>
      </c>
      <c r="L53" s="173">
        <v>88.653</v>
      </c>
      <c r="M53" s="173">
        <f t="shared" si="1"/>
        <v>0</v>
      </c>
    </row>
    <row r="54" spans="1:13" ht="17.25">
      <c r="A54" s="172" t="s">
        <v>286</v>
      </c>
      <c r="B54" s="172" t="s">
        <v>887</v>
      </c>
      <c r="C54" s="173">
        <v>462.84</v>
      </c>
      <c r="D54" s="173">
        <v>160.22357974910366</v>
      </c>
      <c r="E54" s="173">
        <v>85.49919578853027</v>
      </c>
      <c r="F54" s="173">
        <v>388.116</v>
      </c>
      <c r="G54" s="173">
        <f t="shared" si="0"/>
        <v>74.72438396057339</v>
      </c>
      <c r="I54" s="173">
        <v>20.821</v>
      </c>
      <c r="J54" s="173">
        <v>2.5507750896057346</v>
      </c>
      <c r="K54" s="173">
        <v>1.2753875448028673</v>
      </c>
      <c r="L54" s="173">
        <v>19.546</v>
      </c>
      <c r="M54" s="173">
        <f t="shared" si="1"/>
        <v>1.2753875448028673</v>
      </c>
    </row>
    <row r="55" spans="1:13" ht="17.25">
      <c r="A55" s="172" t="s">
        <v>116</v>
      </c>
      <c r="B55" s="172" t="s">
        <v>888</v>
      </c>
      <c r="C55" s="173">
        <v>363.11</v>
      </c>
      <c r="D55" s="173">
        <v>57.38703703703724</v>
      </c>
      <c r="E55" s="173">
        <v>57.38703703703722</v>
      </c>
      <c r="F55" s="173">
        <v>363.11</v>
      </c>
      <c r="G55" s="173">
        <f t="shared" si="0"/>
        <v>2.1316282072803006E-14</v>
      </c>
      <c r="I55" s="173">
        <v>0</v>
      </c>
      <c r="J55" s="173">
        <v>0</v>
      </c>
      <c r="K55" s="173">
        <v>0</v>
      </c>
      <c r="L55" s="173">
        <v>0</v>
      </c>
      <c r="M55" s="173">
        <f t="shared" si="1"/>
        <v>0</v>
      </c>
    </row>
    <row r="56" spans="1:13" ht="17.25">
      <c r="A56" s="172" t="s">
        <v>288</v>
      </c>
      <c r="B56" s="172" t="s">
        <v>889</v>
      </c>
      <c r="C56" s="173">
        <v>1235.896</v>
      </c>
      <c r="D56" s="173">
        <v>55.92918779580814</v>
      </c>
      <c r="E56" s="173">
        <v>55.92918779580813</v>
      </c>
      <c r="F56" s="173">
        <v>1235.896</v>
      </c>
      <c r="G56" s="173">
        <f t="shared" si="0"/>
        <v>7.105427357601002E-15</v>
      </c>
      <c r="I56" s="173">
        <v>511.817</v>
      </c>
      <c r="J56" s="173">
        <v>34.64375281721885</v>
      </c>
      <c r="K56" s="173">
        <v>34.643752817218825</v>
      </c>
      <c r="L56" s="173">
        <v>511.817</v>
      </c>
      <c r="M56" s="173">
        <f t="shared" si="1"/>
        <v>2.1316282072803006E-14</v>
      </c>
    </row>
    <row r="57" spans="1:13" ht="17.25">
      <c r="A57" s="172" t="s">
        <v>399</v>
      </c>
      <c r="B57" s="172" t="s">
        <v>890</v>
      </c>
      <c r="C57" s="173">
        <v>565.841</v>
      </c>
      <c r="D57" s="173">
        <v>0</v>
      </c>
      <c r="E57" s="173">
        <v>0</v>
      </c>
      <c r="F57" s="173">
        <v>565.841</v>
      </c>
      <c r="G57" s="173">
        <f t="shared" si="0"/>
        <v>0</v>
      </c>
      <c r="I57" s="173">
        <v>51.569</v>
      </c>
      <c r="J57" s="173">
        <v>0</v>
      </c>
      <c r="K57" s="173">
        <v>0</v>
      </c>
      <c r="L57" s="173">
        <v>51.569</v>
      </c>
      <c r="M57" s="173">
        <f t="shared" si="1"/>
        <v>0</v>
      </c>
    </row>
    <row r="58" spans="1:13" ht="17.25">
      <c r="A58" s="172" t="s">
        <v>117</v>
      </c>
      <c r="B58" s="172" t="s">
        <v>891</v>
      </c>
      <c r="C58" s="173">
        <v>1267.088</v>
      </c>
      <c r="D58" s="173">
        <v>189.38263090676824</v>
      </c>
      <c r="E58" s="173">
        <v>99.65770274584912</v>
      </c>
      <c r="F58" s="173">
        <v>1177.363</v>
      </c>
      <c r="G58" s="173">
        <f t="shared" si="0"/>
        <v>89.72492816091912</v>
      </c>
      <c r="I58" s="173">
        <v>587.683</v>
      </c>
      <c r="J58" s="173">
        <v>69.02734674329494</v>
      </c>
      <c r="K58" s="173">
        <v>34.93722062579817</v>
      </c>
      <c r="L58" s="173">
        <v>553.593</v>
      </c>
      <c r="M58" s="173">
        <f t="shared" si="1"/>
        <v>34.09012611749677</v>
      </c>
    </row>
    <row r="59" spans="1:13" ht="17.25">
      <c r="A59" s="172" t="s">
        <v>118</v>
      </c>
      <c r="B59" s="172" t="s">
        <v>892</v>
      </c>
      <c r="C59" s="173">
        <v>1249.512</v>
      </c>
      <c r="D59" s="173">
        <v>283.3215861405513</v>
      </c>
      <c r="E59" s="173">
        <v>194.9158332089393</v>
      </c>
      <c r="F59" s="173">
        <v>1161.106</v>
      </c>
      <c r="G59" s="173">
        <f t="shared" si="0"/>
        <v>88.405752931612</v>
      </c>
      <c r="I59" s="173">
        <v>13.848</v>
      </c>
      <c r="J59" s="173">
        <v>1.303980693635866</v>
      </c>
      <c r="K59" s="173">
        <v>0.8667549883067126</v>
      </c>
      <c r="L59" s="173">
        <v>13.411</v>
      </c>
      <c r="M59" s="173">
        <f t="shared" si="1"/>
        <v>0.4372257053291534</v>
      </c>
    </row>
    <row r="60" spans="1:13" ht="17.25">
      <c r="A60" s="172" t="s">
        <v>401</v>
      </c>
      <c r="B60" s="172" t="s">
        <v>893</v>
      </c>
      <c r="C60" s="173">
        <v>656.376</v>
      </c>
      <c r="D60" s="173">
        <v>16.791765873015876</v>
      </c>
      <c r="E60" s="173">
        <v>16.791765873015862</v>
      </c>
      <c r="F60" s="173">
        <v>656.376</v>
      </c>
      <c r="G60" s="173">
        <f t="shared" si="0"/>
        <v>1.4210854715202004E-14</v>
      </c>
      <c r="I60" s="173">
        <v>17.314</v>
      </c>
      <c r="J60" s="173">
        <v>0</v>
      </c>
      <c r="K60" s="173">
        <v>0</v>
      </c>
      <c r="L60" s="173">
        <v>17.314</v>
      </c>
      <c r="M60" s="173">
        <f t="shared" si="1"/>
        <v>0</v>
      </c>
    </row>
    <row r="61" spans="2:13" ht="17.25">
      <c r="B61" s="172" t="s">
        <v>894</v>
      </c>
      <c r="C61" s="173">
        <v>0</v>
      </c>
      <c r="D61" s="173">
        <v>0</v>
      </c>
      <c r="E61" s="173">
        <v>0</v>
      </c>
      <c r="F61" s="173">
        <v>0</v>
      </c>
      <c r="G61" s="173">
        <f t="shared" si="0"/>
        <v>0</v>
      </c>
      <c r="I61" s="173">
        <v>0</v>
      </c>
      <c r="J61" s="173">
        <v>0</v>
      </c>
      <c r="K61" s="173">
        <v>0</v>
      </c>
      <c r="L61" s="173">
        <v>0</v>
      </c>
      <c r="M61" s="173">
        <f t="shared" si="1"/>
        <v>0</v>
      </c>
    </row>
    <row r="62" spans="1:13" ht="17.25">
      <c r="A62" s="172" t="s">
        <v>402</v>
      </c>
      <c r="B62" s="172" t="s">
        <v>895</v>
      </c>
      <c r="C62" s="173">
        <v>104.066</v>
      </c>
      <c r="D62" s="173">
        <v>6.399035925760064</v>
      </c>
      <c r="E62" s="173">
        <v>6.399035925760062</v>
      </c>
      <c r="F62" s="173">
        <v>104.066</v>
      </c>
      <c r="G62" s="173">
        <f t="shared" si="0"/>
        <v>1.7763568394002505E-15</v>
      </c>
      <c r="I62" s="173">
        <v>38.457</v>
      </c>
      <c r="J62" s="173">
        <v>2.2071456560680693</v>
      </c>
      <c r="K62" s="173">
        <v>2.2071456560680693</v>
      </c>
      <c r="L62" s="173">
        <v>38.457</v>
      </c>
      <c r="M62" s="173">
        <f t="shared" si="1"/>
        <v>0</v>
      </c>
    </row>
    <row r="63" spans="1:13" ht="17.25">
      <c r="A63" s="172" t="s">
        <v>896</v>
      </c>
      <c r="B63" s="172" t="s">
        <v>897</v>
      </c>
      <c r="C63" s="173">
        <v>656.481</v>
      </c>
      <c r="D63" s="173">
        <v>0</v>
      </c>
      <c r="E63" s="173">
        <v>0</v>
      </c>
      <c r="F63" s="173">
        <v>656.481</v>
      </c>
      <c r="G63" s="173">
        <f t="shared" si="0"/>
        <v>0</v>
      </c>
      <c r="I63" s="173">
        <v>283.652</v>
      </c>
      <c r="J63" s="173">
        <v>0</v>
      </c>
      <c r="K63" s="173">
        <v>0</v>
      </c>
      <c r="L63" s="173">
        <v>283.652</v>
      </c>
      <c r="M63" s="173">
        <f t="shared" si="1"/>
        <v>0</v>
      </c>
    </row>
    <row r="64" spans="1:13" ht="17.25">
      <c r="A64" s="172" t="s">
        <v>403</v>
      </c>
      <c r="B64" s="172" t="s">
        <v>898</v>
      </c>
      <c r="C64" s="173">
        <v>941.459</v>
      </c>
      <c r="D64" s="173">
        <v>0</v>
      </c>
      <c r="E64" s="173">
        <v>0</v>
      </c>
      <c r="F64" s="173">
        <v>941.459</v>
      </c>
      <c r="G64" s="173">
        <f t="shared" si="0"/>
        <v>0</v>
      </c>
      <c r="I64" s="173">
        <v>3.907</v>
      </c>
      <c r="J64" s="173">
        <v>0</v>
      </c>
      <c r="K64" s="173">
        <v>0</v>
      </c>
      <c r="L64" s="173">
        <v>3.907</v>
      </c>
      <c r="M64" s="173">
        <f t="shared" si="1"/>
        <v>0</v>
      </c>
    </row>
    <row r="65" spans="1:13" ht="17.25">
      <c r="A65" s="172" t="s">
        <v>296</v>
      </c>
      <c r="B65" s="172" t="s">
        <v>899</v>
      </c>
      <c r="C65" s="173">
        <v>252.815</v>
      </c>
      <c r="D65" s="173">
        <v>0</v>
      </c>
      <c r="E65" s="173">
        <v>0</v>
      </c>
      <c r="F65" s="173">
        <v>252.815</v>
      </c>
      <c r="G65" s="173">
        <f t="shared" si="0"/>
        <v>0</v>
      </c>
      <c r="I65" s="173">
        <v>71.293</v>
      </c>
      <c r="J65" s="173">
        <v>0</v>
      </c>
      <c r="K65" s="173">
        <v>0</v>
      </c>
      <c r="L65" s="173">
        <v>71.293</v>
      </c>
      <c r="M65" s="173">
        <f t="shared" si="1"/>
        <v>0</v>
      </c>
    </row>
    <row r="66" spans="1:13" ht="17.25">
      <c r="A66" s="172" t="s">
        <v>119</v>
      </c>
      <c r="B66" s="172" t="s">
        <v>900</v>
      </c>
      <c r="C66" s="173">
        <v>1225.184</v>
      </c>
      <c r="D66" s="173">
        <v>0</v>
      </c>
      <c r="E66" s="173">
        <v>0</v>
      </c>
      <c r="F66" s="173">
        <v>1225.184</v>
      </c>
      <c r="G66" s="173">
        <f t="shared" si="0"/>
        <v>0</v>
      </c>
      <c r="I66" s="173">
        <v>80.083</v>
      </c>
      <c r="J66" s="173">
        <v>0</v>
      </c>
      <c r="K66" s="173">
        <v>0</v>
      </c>
      <c r="L66" s="173">
        <v>80.083</v>
      </c>
      <c r="M66" s="173">
        <f t="shared" si="1"/>
        <v>0</v>
      </c>
    </row>
    <row r="67" spans="1:13" ht="17.25">
      <c r="A67" s="172" t="s">
        <v>404</v>
      </c>
      <c r="B67" s="172" t="s">
        <v>901</v>
      </c>
      <c r="C67" s="173">
        <v>962.512</v>
      </c>
      <c r="D67" s="173">
        <v>52.599129888329145</v>
      </c>
      <c r="E67" s="173">
        <v>52.59912988832922</v>
      </c>
      <c r="F67" s="173">
        <v>962.512</v>
      </c>
      <c r="G67" s="173">
        <f t="shared" si="0"/>
        <v>-7.815970093361102E-14</v>
      </c>
      <c r="I67" s="173">
        <v>320.327</v>
      </c>
      <c r="J67" s="173">
        <v>23.092063667328244</v>
      </c>
      <c r="K67" s="173">
        <v>23.092063667328226</v>
      </c>
      <c r="L67" s="173">
        <v>320.327</v>
      </c>
      <c r="M67" s="173">
        <f t="shared" si="1"/>
        <v>1.7763568394002505E-14</v>
      </c>
    </row>
    <row r="68" spans="1:13" ht="17.25">
      <c r="A68" s="172" t="s">
        <v>405</v>
      </c>
      <c r="B68" s="172" t="s">
        <v>902</v>
      </c>
      <c r="C68" s="173">
        <v>871.909</v>
      </c>
      <c r="D68" s="173">
        <v>36.87732375115416</v>
      </c>
      <c r="E68" s="173">
        <v>35.426873995797756</v>
      </c>
      <c r="F68" s="173">
        <v>870.459</v>
      </c>
      <c r="G68" s="173">
        <f aca="true" t="shared" si="2" ref="G68:G131">(D68-E68)</f>
        <v>1.4504497553564022</v>
      </c>
      <c r="I68" s="173">
        <v>267.92</v>
      </c>
      <c r="J68" s="173">
        <v>14.877087195649496</v>
      </c>
      <c r="K68" s="173">
        <v>13.521465026500046</v>
      </c>
      <c r="L68" s="173">
        <v>266.564</v>
      </c>
      <c r="M68" s="173">
        <f aca="true" t="shared" si="3" ref="M68:M131">(J68-K68)</f>
        <v>1.3556221691494503</v>
      </c>
    </row>
    <row r="69" spans="1:13" ht="17.25">
      <c r="A69" s="172" t="s">
        <v>406</v>
      </c>
      <c r="B69" s="172" t="s">
        <v>903</v>
      </c>
      <c r="C69" s="173">
        <v>755.453</v>
      </c>
      <c r="D69" s="173">
        <v>62.9333513427617</v>
      </c>
      <c r="E69" s="173">
        <v>31.94429948620158</v>
      </c>
      <c r="F69" s="173">
        <v>724.464</v>
      </c>
      <c r="G69" s="173">
        <f t="shared" si="2"/>
        <v>30.989051856560124</v>
      </c>
      <c r="I69" s="173">
        <v>6.597</v>
      </c>
      <c r="J69" s="173">
        <v>0.9604761904761904</v>
      </c>
      <c r="K69" s="173">
        <v>0.48023809523809524</v>
      </c>
      <c r="L69" s="173">
        <v>6.117</v>
      </c>
      <c r="M69" s="173">
        <f t="shared" si="3"/>
        <v>0.48023809523809513</v>
      </c>
    </row>
    <row r="70" spans="1:13" ht="17.25">
      <c r="A70" s="172" t="s">
        <v>407</v>
      </c>
      <c r="B70" s="172" t="s">
        <v>904</v>
      </c>
      <c r="C70" s="173">
        <v>149.43</v>
      </c>
      <c r="D70" s="173">
        <v>0</v>
      </c>
      <c r="E70" s="173">
        <v>0</v>
      </c>
      <c r="F70" s="173">
        <v>149.43</v>
      </c>
      <c r="G70" s="173">
        <f t="shared" si="2"/>
        <v>0</v>
      </c>
      <c r="I70" s="173">
        <v>5.6</v>
      </c>
      <c r="J70" s="173">
        <v>0</v>
      </c>
      <c r="K70" s="173">
        <v>0</v>
      </c>
      <c r="L70" s="173">
        <v>5.6</v>
      </c>
      <c r="M70" s="173">
        <f t="shared" si="3"/>
        <v>0</v>
      </c>
    </row>
    <row r="71" spans="1:13" ht="17.25">
      <c r="A71" s="172" t="s">
        <v>120</v>
      </c>
      <c r="B71" s="172" t="s">
        <v>905</v>
      </c>
      <c r="C71" s="173">
        <v>203.784</v>
      </c>
      <c r="D71" s="173">
        <v>0</v>
      </c>
      <c r="E71" s="173">
        <v>0</v>
      </c>
      <c r="F71" s="173">
        <v>203.784</v>
      </c>
      <c r="G71" s="173">
        <f t="shared" si="2"/>
        <v>0</v>
      </c>
      <c r="I71" s="173">
        <v>2.709</v>
      </c>
      <c r="J71" s="173">
        <v>0</v>
      </c>
      <c r="K71" s="173">
        <v>0</v>
      </c>
      <c r="L71" s="173">
        <v>2.709</v>
      </c>
      <c r="M71" s="173">
        <f t="shared" si="3"/>
        <v>0</v>
      </c>
    </row>
    <row r="72" spans="1:13" ht="17.25">
      <c r="A72" s="172" t="s">
        <v>121</v>
      </c>
      <c r="B72" s="172" t="s">
        <v>906</v>
      </c>
      <c r="C72" s="173">
        <v>273.086</v>
      </c>
      <c r="D72" s="173">
        <v>0</v>
      </c>
      <c r="E72" s="173">
        <v>0</v>
      </c>
      <c r="F72" s="173">
        <v>273.086</v>
      </c>
      <c r="G72" s="173">
        <f t="shared" si="2"/>
        <v>0</v>
      </c>
      <c r="I72" s="173">
        <v>14.8</v>
      </c>
      <c r="J72" s="173">
        <v>0</v>
      </c>
      <c r="K72" s="173">
        <v>0</v>
      </c>
      <c r="L72" s="173">
        <v>14.8</v>
      </c>
      <c r="M72" s="173">
        <f t="shared" si="3"/>
        <v>0</v>
      </c>
    </row>
    <row r="73" spans="1:13" ht="17.25">
      <c r="A73" s="172" t="s">
        <v>409</v>
      </c>
      <c r="B73" s="172" t="s">
        <v>907</v>
      </c>
      <c r="C73" s="173">
        <v>667.214</v>
      </c>
      <c r="D73" s="173">
        <v>150.63214285714176</v>
      </c>
      <c r="E73" s="173">
        <v>150.3959325396818</v>
      </c>
      <c r="F73" s="173">
        <v>666.978</v>
      </c>
      <c r="G73" s="173">
        <f t="shared" si="2"/>
        <v>0.2362103174599497</v>
      </c>
      <c r="I73" s="173">
        <v>260.147</v>
      </c>
      <c r="J73" s="173">
        <v>19.92023809523811</v>
      </c>
      <c r="K73" s="173">
        <v>19.9202380952381</v>
      </c>
      <c r="L73" s="173">
        <v>260.147</v>
      </c>
      <c r="M73" s="173">
        <f t="shared" si="3"/>
        <v>7.105427357601002E-15</v>
      </c>
    </row>
    <row r="74" spans="1:13" ht="17.25">
      <c r="A74" s="172" t="s">
        <v>305</v>
      </c>
      <c r="B74" s="172" t="s">
        <v>908</v>
      </c>
      <c r="C74" s="173">
        <v>277.055</v>
      </c>
      <c r="D74" s="173">
        <v>0</v>
      </c>
      <c r="E74" s="173">
        <v>0</v>
      </c>
      <c r="F74" s="173">
        <v>277.055</v>
      </c>
      <c r="G74" s="173">
        <f t="shared" si="2"/>
        <v>0</v>
      </c>
      <c r="I74" s="173">
        <v>0</v>
      </c>
      <c r="J74" s="173">
        <v>0</v>
      </c>
      <c r="K74" s="173">
        <v>0</v>
      </c>
      <c r="L74" s="173">
        <v>0</v>
      </c>
      <c r="M74" s="173">
        <f t="shared" si="3"/>
        <v>0</v>
      </c>
    </row>
    <row r="75" spans="1:13" ht="17.25">
      <c r="A75" s="172" t="s">
        <v>410</v>
      </c>
      <c r="B75" s="172" t="s">
        <v>909</v>
      </c>
      <c r="C75" s="173">
        <v>284.121</v>
      </c>
      <c r="D75" s="173">
        <v>0</v>
      </c>
      <c r="E75" s="173">
        <v>0</v>
      </c>
      <c r="F75" s="173">
        <v>284.121</v>
      </c>
      <c r="G75" s="173">
        <f t="shared" si="2"/>
        <v>0</v>
      </c>
      <c r="I75" s="173">
        <v>32.817</v>
      </c>
      <c r="J75" s="173">
        <v>0</v>
      </c>
      <c r="K75" s="173">
        <v>0</v>
      </c>
      <c r="L75" s="173">
        <v>32.817</v>
      </c>
      <c r="M75" s="173">
        <f t="shared" si="3"/>
        <v>0</v>
      </c>
    </row>
    <row r="76" spans="1:13" ht="17.25">
      <c r="A76" s="172" t="s">
        <v>614</v>
      </c>
      <c r="B76" s="172" t="s">
        <v>910</v>
      </c>
      <c r="C76" s="173">
        <v>1053.043</v>
      </c>
      <c r="D76" s="173">
        <v>0</v>
      </c>
      <c r="E76" s="173">
        <v>0</v>
      </c>
      <c r="F76" s="173">
        <v>1053.043</v>
      </c>
      <c r="G76" s="173">
        <f t="shared" si="2"/>
        <v>0</v>
      </c>
      <c r="I76" s="173">
        <v>166.182</v>
      </c>
      <c r="J76" s="173">
        <v>0</v>
      </c>
      <c r="K76" s="173">
        <v>0</v>
      </c>
      <c r="L76" s="173">
        <v>166.182</v>
      </c>
      <c r="M76" s="173">
        <f t="shared" si="3"/>
        <v>0</v>
      </c>
    </row>
    <row r="77" spans="1:13" ht="17.25">
      <c r="A77" s="172" t="s">
        <v>495</v>
      </c>
      <c r="B77" s="172" t="s">
        <v>911</v>
      </c>
      <c r="C77" s="173">
        <v>461.241</v>
      </c>
      <c r="D77" s="173">
        <v>111.259117221691</v>
      </c>
      <c r="E77" s="173">
        <v>111.25911722169097</v>
      </c>
      <c r="F77" s="173">
        <v>461.241</v>
      </c>
      <c r="G77" s="173">
        <f t="shared" si="2"/>
        <v>2.842170943040401E-14</v>
      </c>
      <c r="I77" s="173">
        <v>254.377</v>
      </c>
      <c r="J77" s="173">
        <v>57.063458097791326</v>
      </c>
      <c r="K77" s="173">
        <v>57.06345809779132</v>
      </c>
      <c r="L77" s="173">
        <v>254.377</v>
      </c>
      <c r="M77" s="173">
        <f t="shared" si="3"/>
        <v>7.105427357601002E-15</v>
      </c>
    </row>
    <row r="78" spans="1:13" ht="17.25">
      <c r="A78" s="172" t="s">
        <v>122</v>
      </c>
      <c r="B78" s="172" t="s">
        <v>912</v>
      </c>
      <c r="C78" s="173">
        <v>379.733</v>
      </c>
      <c r="D78" s="173">
        <v>0</v>
      </c>
      <c r="E78" s="173">
        <v>0</v>
      </c>
      <c r="F78" s="173">
        <v>379.733</v>
      </c>
      <c r="G78" s="173">
        <f t="shared" si="2"/>
        <v>0</v>
      </c>
      <c r="I78" s="173">
        <v>0</v>
      </c>
      <c r="J78" s="173">
        <v>0</v>
      </c>
      <c r="K78" s="173">
        <v>0</v>
      </c>
      <c r="L78" s="173">
        <v>0</v>
      </c>
      <c r="M78" s="173">
        <f t="shared" si="3"/>
        <v>0</v>
      </c>
    </row>
    <row r="79" spans="1:13" ht="17.25">
      <c r="A79" s="172" t="s">
        <v>123</v>
      </c>
      <c r="B79" s="172" t="s">
        <v>913</v>
      </c>
      <c r="C79" s="173">
        <v>144.706</v>
      </c>
      <c r="D79" s="173">
        <v>41.28975735196381</v>
      </c>
      <c r="E79" s="173">
        <v>41.289757351963836</v>
      </c>
      <c r="F79" s="173">
        <v>144.706</v>
      </c>
      <c r="G79" s="173">
        <f t="shared" si="2"/>
        <v>-2.842170943040401E-14</v>
      </c>
      <c r="I79" s="173">
        <v>81.997</v>
      </c>
      <c r="J79" s="173">
        <v>21.993140256471044</v>
      </c>
      <c r="K79" s="173">
        <v>21.993140256471083</v>
      </c>
      <c r="L79" s="173">
        <v>81.997</v>
      </c>
      <c r="M79" s="173">
        <f t="shared" si="3"/>
        <v>-3.907985046680551E-14</v>
      </c>
    </row>
    <row r="80" spans="1:13" ht="17.25">
      <c r="A80" s="172" t="s">
        <v>124</v>
      </c>
      <c r="B80" s="172" t="s">
        <v>914</v>
      </c>
      <c r="C80" s="173">
        <v>877.571</v>
      </c>
      <c r="D80" s="173">
        <v>0</v>
      </c>
      <c r="E80" s="173">
        <v>0</v>
      </c>
      <c r="F80" s="173">
        <v>877.571</v>
      </c>
      <c r="G80" s="173">
        <f t="shared" si="2"/>
        <v>0</v>
      </c>
      <c r="I80" s="173">
        <v>357.473</v>
      </c>
      <c r="J80" s="173">
        <v>0</v>
      </c>
      <c r="K80" s="173">
        <v>0</v>
      </c>
      <c r="L80" s="173">
        <v>357.473</v>
      </c>
      <c r="M80" s="173">
        <f t="shared" si="3"/>
        <v>0</v>
      </c>
    </row>
    <row r="81" spans="1:13" ht="17.25">
      <c r="A81" s="172" t="s">
        <v>125</v>
      </c>
      <c r="B81" s="172" t="s">
        <v>915</v>
      </c>
      <c r="C81" s="173">
        <v>661.684</v>
      </c>
      <c r="D81" s="173">
        <v>0</v>
      </c>
      <c r="E81" s="173">
        <v>0</v>
      </c>
      <c r="F81" s="173">
        <v>661.684</v>
      </c>
      <c r="G81" s="173">
        <f t="shared" si="2"/>
        <v>0</v>
      </c>
      <c r="I81" s="173">
        <v>25.191</v>
      </c>
      <c r="J81" s="173">
        <v>0</v>
      </c>
      <c r="K81" s="173">
        <v>0</v>
      </c>
      <c r="L81" s="173">
        <v>25.191</v>
      </c>
      <c r="M81" s="173">
        <f t="shared" si="3"/>
        <v>0</v>
      </c>
    </row>
    <row r="82" spans="1:13" ht="17.25">
      <c r="A82" s="172" t="s">
        <v>126</v>
      </c>
      <c r="B82" s="172" t="s">
        <v>916</v>
      </c>
      <c r="C82" s="173">
        <v>341.724</v>
      </c>
      <c r="D82" s="173">
        <v>0</v>
      </c>
      <c r="E82" s="173">
        <v>0</v>
      </c>
      <c r="F82" s="173">
        <v>341.724</v>
      </c>
      <c r="G82" s="173">
        <f t="shared" si="2"/>
        <v>0</v>
      </c>
      <c r="I82" s="173">
        <v>113.664</v>
      </c>
      <c r="J82" s="173">
        <v>0</v>
      </c>
      <c r="K82" s="173">
        <v>0</v>
      </c>
      <c r="L82" s="173">
        <v>113.664</v>
      </c>
      <c r="M82" s="173">
        <f t="shared" si="3"/>
        <v>0</v>
      </c>
    </row>
    <row r="83" spans="1:13" ht="17.25">
      <c r="A83" s="172" t="s">
        <v>309</v>
      </c>
      <c r="B83" s="172" t="s">
        <v>917</v>
      </c>
      <c r="C83" s="173">
        <v>612.87</v>
      </c>
      <c r="D83" s="173">
        <v>0</v>
      </c>
      <c r="E83" s="173">
        <v>0</v>
      </c>
      <c r="F83" s="173">
        <v>612.87</v>
      </c>
      <c r="G83" s="173">
        <f t="shared" si="2"/>
        <v>0</v>
      </c>
      <c r="I83" s="173">
        <v>28.557</v>
      </c>
      <c r="J83" s="173">
        <v>0</v>
      </c>
      <c r="K83" s="173">
        <v>0</v>
      </c>
      <c r="L83" s="173">
        <v>28.557</v>
      </c>
      <c r="M83" s="173">
        <f t="shared" si="3"/>
        <v>0</v>
      </c>
    </row>
    <row r="84" spans="1:13" ht="17.25">
      <c r="A84" s="172" t="s">
        <v>127</v>
      </c>
      <c r="B84" s="172" t="s">
        <v>918</v>
      </c>
      <c r="C84" s="173">
        <v>58.115</v>
      </c>
      <c r="D84" s="173">
        <v>0</v>
      </c>
      <c r="E84" s="173">
        <v>0</v>
      </c>
      <c r="F84" s="173">
        <v>58.115</v>
      </c>
      <c r="G84" s="173">
        <f t="shared" si="2"/>
        <v>0</v>
      </c>
      <c r="I84" s="173">
        <v>0</v>
      </c>
      <c r="J84" s="173">
        <v>0</v>
      </c>
      <c r="K84" s="173">
        <v>0</v>
      </c>
      <c r="L84" s="173">
        <v>0</v>
      </c>
      <c r="M84" s="173">
        <f t="shared" si="3"/>
        <v>0</v>
      </c>
    </row>
    <row r="85" spans="1:13" ht="17.25">
      <c r="A85" s="172" t="s">
        <v>128</v>
      </c>
      <c r="B85" s="172" t="s">
        <v>919</v>
      </c>
      <c r="C85" s="173">
        <v>449.053</v>
      </c>
      <c r="D85" s="173">
        <v>0</v>
      </c>
      <c r="E85" s="173">
        <v>0</v>
      </c>
      <c r="F85" s="173">
        <v>449.053</v>
      </c>
      <c r="G85" s="173">
        <f t="shared" si="2"/>
        <v>0</v>
      </c>
      <c r="I85" s="173">
        <v>0</v>
      </c>
      <c r="J85" s="173">
        <v>0</v>
      </c>
      <c r="K85" s="173">
        <v>0</v>
      </c>
      <c r="L85" s="173">
        <v>0</v>
      </c>
      <c r="M85" s="173">
        <f t="shared" si="3"/>
        <v>0</v>
      </c>
    </row>
    <row r="86" spans="1:13" ht="17.25">
      <c r="A86" s="172" t="s">
        <v>129</v>
      </c>
      <c r="B86" s="172" t="s">
        <v>920</v>
      </c>
      <c r="C86" s="173">
        <v>212.813</v>
      </c>
      <c r="D86" s="173">
        <v>21.125734355044703</v>
      </c>
      <c r="E86" s="173">
        <v>10.562867177522351</v>
      </c>
      <c r="F86" s="173">
        <v>202.25</v>
      </c>
      <c r="G86" s="173">
        <f t="shared" si="2"/>
        <v>10.562867177522351</v>
      </c>
      <c r="I86" s="173">
        <v>8.657</v>
      </c>
      <c r="J86" s="173">
        <v>0.9204501915708813</v>
      </c>
      <c r="K86" s="173">
        <v>0.46022509578544063</v>
      </c>
      <c r="L86" s="173">
        <v>8.197</v>
      </c>
      <c r="M86" s="173">
        <f t="shared" si="3"/>
        <v>0.46022509578544063</v>
      </c>
    </row>
    <row r="87" spans="1:13" ht="17.25">
      <c r="A87" s="172" t="s">
        <v>130</v>
      </c>
      <c r="B87" s="172" t="s">
        <v>921</v>
      </c>
      <c r="C87" s="173">
        <v>836.901</v>
      </c>
      <c r="D87" s="173">
        <v>0</v>
      </c>
      <c r="E87" s="173">
        <v>0</v>
      </c>
      <c r="F87" s="173">
        <v>836.901</v>
      </c>
      <c r="G87" s="173">
        <f t="shared" si="2"/>
        <v>0</v>
      </c>
      <c r="I87" s="173">
        <v>135.787</v>
      </c>
      <c r="J87" s="173">
        <v>0</v>
      </c>
      <c r="K87" s="173">
        <v>0</v>
      </c>
      <c r="L87" s="173">
        <v>135.787</v>
      </c>
      <c r="M87" s="173">
        <f t="shared" si="3"/>
        <v>0</v>
      </c>
    </row>
    <row r="88" spans="1:13" ht="17.25">
      <c r="A88" s="172" t="s">
        <v>313</v>
      </c>
      <c r="B88" s="172" t="s">
        <v>922</v>
      </c>
      <c r="C88" s="173">
        <v>313.224</v>
      </c>
      <c r="D88" s="173">
        <v>0</v>
      </c>
      <c r="E88" s="173">
        <v>0</v>
      </c>
      <c r="F88" s="173">
        <v>313.224</v>
      </c>
      <c r="G88" s="173">
        <f t="shared" si="2"/>
        <v>0</v>
      </c>
      <c r="I88" s="173">
        <v>27.684</v>
      </c>
      <c r="J88" s="173">
        <v>0</v>
      </c>
      <c r="K88" s="173">
        <v>0</v>
      </c>
      <c r="L88" s="173">
        <v>27.684</v>
      </c>
      <c r="M88" s="173">
        <f t="shared" si="3"/>
        <v>0</v>
      </c>
    </row>
    <row r="89" spans="1:13" ht="17.25">
      <c r="A89" s="172" t="s">
        <v>315</v>
      </c>
      <c r="B89" s="172" t="s">
        <v>923</v>
      </c>
      <c r="C89" s="173">
        <v>369.165</v>
      </c>
      <c r="D89" s="173">
        <v>0</v>
      </c>
      <c r="E89" s="173">
        <v>0</v>
      </c>
      <c r="F89" s="173">
        <v>369.165</v>
      </c>
      <c r="G89" s="173">
        <f t="shared" si="2"/>
        <v>0</v>
      </c>
      <c r="I89" s="173">
        <v>17.538</v>
      </c>
      <c r="J89" s="173">
        <v>0</v>
      </c>
      <c r="K89" s="173">
        <v>0</v>
      </c>
      <c r="L89" s="173">
        <v>17.538</v>
      </c>
      <c r="M89" s="173">
        <f t="shared" si="3"/>
        <v>0</v>
      </c>
    </row>
    <row r="90" spans="1:13" ht="17.25">
      <c r="A90" s="172" t="s">
        <v>924</v>
      </c>
      <c r="B90" s="172" t="s">
        <v>925</v>
      </c>
      <c r="C90" s="173">
        <v>0</v>
      </c>
      <c r="D90" s="173">
        <v>0</v>
      </c>
      <c r="E90" s="173">
        <v>0</v>
      </c>
      <c r="F90" s="173">
        <v>0</v>
      </c>
      <c r="G90" s="173">
        <f t="shared" si="2"/>
        <v>0</v>
      </c>
      <c r="I90" s="173">
        <v>0</v>
      </c>
      <c r="J90" s="173">
        <v>0</v>
      </c>
      <c r="K90" s="173">
        <v>0</v>
      </c>
      <c r="L90" s="173">
        <v>0</v>
      </c>
      <c r="M90" s="173">
        <f t="shared" si="3"/>
        <v>0</v>
      </c>
    </row>
    <row r="91" spans="1:13" ht="17.25">
      <c r="A91" s="172" t="s">
        <v>317</v>
      </c>
      <c r="B91" s="172" t="s">
        <v>926</v>
      </c>
      <c r="C91" s="173">
        <v>1138.734</v>
      </c>
      <c r="D91" s="173">
        <v>0</v>
      </c>
      <c r="E91" s="173">
        <v>0</v>
      </c>
      <c r="F91" s="173">
        <v>1138.734</v>
      </c>
      <c r="G91" s="173">
        <f t="shared" si="2"/>
        <v>0</v>
      </c>
      <c r="I91" s="173">
        <v>110.119</v>
      </c>
      <c r="J91" s="173">
        <v>0</v>
      </c>
      <c r="K91" s="173">
        <v>0</v>
      </c>
      <c r="L91" s="173">
        <v>110.119</v>
      </c>
      <c r="M91" s="173">
        <f t="shared" si="3"/>
        <v>0</v>
      </c>
    </row>
    <row r="92" spans="1:13" ht="17.25">
      <c r="A92" s="172" t="s">
        <v>533</v>
      </c>
      <c r="B92" s="172" t="s">
        <v>927</v>
      </c>
      <c r="C92" s="173">
        <v>175.861</v>
      </c>
      <c r="D92" s="173">
        <v>24.696835990606868</v>
      </c>
      <c r="E92" s="173">
        <v>13.382919293041656</v>
      </c>
      <c r="F92" s="173">
        <v>164.547</v>
      </c>
      <c r="G92" s="173">
        <f t="shared" si="2"/>
        <v>11.313916697565212</v>
      </c>
      <c r="I92" s="173">
        <v>133.664</v>
      </c>
      <c r="J92" s="173">
        <v>16.32130144605116</v>
      </c>
      <c r="K92" s="173">
        <v>8.596696947225315</v>
      </c>
      <c r="L92" s="173">
        <v>125.939</v>
      </c>
      <c r="M92" s="173">
        <f t="shared" si="3"/>
        <v>7.724604498825844</v>
      </c>
    </row>
    <row r="93" spans="1:13" ht="17.25">
      <c r="A93" s="172" t="s">
        <v>928</v>
      </c>
      <c r="B93" s="172" t="s">
        <v>929</v>
      </c>
      <c r="C93" s="173">
        <v>100</v>
      </c>
      <c r="D93" s="173">
        <v>0</v>
      </c>
      <c r="E93" s="173">
        <v>0</v>
      </c>
      <c r="F93" s="173">
        <v>100</v>
      </c>
      <c r="G93" s="173">
        <f t="shared" si="2"/>
        <v>0</v>
      </c>
      <c r="I93" s="173">
        <v>1</v>
      </c>
      <c r="J93" s="173">
        <v>0</v>
      </c>
      <c r="K93" s="173">
        <v>0</v>
      </c>
      <c r="L93" s="173">
        <v>1</v>
      </c>
      <c r="M93" s="173">
        <f t="shared" si="3"/>
        <v>0</v>
      </c>
    </row>
    <row r="94" spans="1:13" ht="17.25">
      <c r="A94" s="172" t="s">
        <v>641</v>
      </c>
      <c r="B94" s="172" t="s">
        <v>930</v>
      </c>
      <c r="C94" s="173">
        <v>109.075</v>
      </c>
      <c r="D94" s="173">
        <v>0</v>
      </c>
      <c r="E94" s="173">
        <v>0</v>
      </c>
      <c r="F94" s="173">
        <v>109.075</v>
      </c>
      <c r="G94" s="173">
        <f t="shared" si="2"/>
        <v>0</v>
      </c>
      <c r="I94" s="173">
        <v>52.165</v>
      </c>
      <c r="J94" s="173">
        <v>0</v>
      </c>
      <c r="K94" s="173">
        <v>0</v>
      </c>
      <c r="L94" s="173">
        <v>52.165</v>
      </c>
      <c r="M94" s="173">
        <f t="shared" si="3"/>
        <v>0</v>
      </c>
    </row>
    <row r="95" spans="1:13" ht="17.25">
      <c r="A95" s="172" t="s">
        <v>131</v>
      </c>
      <c r="B95" s="172" t="s">
        <v>931</v>
      </c>
      <c r="C95" s="173">
        <v>161.447</v>
      </c>
      <c r="D95" s="173">
        <v>0</v>
      </c>
      <c r="E95" s="173">
        <v>0</v>
      </c>
      <c r="F95" s="173">
        <v>161.447</v>
      </c>
      <c r="G95" s="173">
        <f t="shared" si="2"/>
        <v>0</v>
      </c>
      <c r="I95" s="173">
        <v>0</v>
      </c>
      <c r="J95" s="173">
        <v>0</v>
      </c>
      <c r="K95" s="173">
        <v>0</v>
      </c>
      <c r="L95" s="173">
        <v>0</v>
      </c>
      <c r="M95" s="173">
        <f t="shared" si="3"/>
        <v>0</v>
      </c>
    </row>
    <row r="96" spans="1:13" ht="17.25">
      <c r="A96" s="172" t="s">
        <v>132</v>
      </c>
      <c r="B96" s="172" t="s">
        <v>932</v>
      </c>
      <c r="C96" s="173">
        <v>149.345</v>
      </c>
      <c r="D96" s="173">
        <v>0</v>
      </c>
      <c r="E96" s="173">
        <v>0</v>
      </c>
      <c r="F96" s="173">
        <v>149.345</v>
      </c>
      <c r="G96" s="173">
        <f t="shared" si="2"/>
        <v>0</v>
      </c>
      <c r="I96" s="173">
        <v>4.66</v>
      </c>
      <c r="J96" s="173">
        <v>0</v>
      </c>
      <c r="K96" s="173">
        <v>0</v>
      </c>
      <c r="L96" s="173">
        <v>4.66</v>
      </c>
      <c r="M96" s="173">
        <f t="shared" si="3"/>
        <v>0</v>
      </c>
    </row>
    <row r="97" spans="1:13" ht="17.25">
      <c r="A97" s="172" t="s">
        <v>412</v>
      </c>
      <c r="B97" s="172" t="s">
        <v>933</v>
      </c>
      <c r="C97" s="173">
        <v>414.533</v>
      </c>
      <c r="D97" s="173">
        <v>61.177777777777685</v>
      </c>
      <c r="E97" s="173">
        <v>30.736111111111047</v>
      </c>
      <c r="F97" s="173">
        <v>384.091</v>
      </c>
      <c r="G97" s="173">
        <f t="shared" si="2"/>
        <v>30.441666666666638</v>
      </c>
      <c r="I97" s="173">
        <v>0</v>
      </c>
      <c r="J97" s="173">
        <v>0</v>
      </c>
      <c r="K97" s="173">
        <v>0</v>
      </c>
      <c r="L97" s="173">
        <v>0</v>
      </c>
      <c r="M97" s="173">
        <f t="shared" si="3"/>
        <v>0</v>
      </c>
    </row>
    <row r="98" spans="1:13" ht="17.25">
      <c r="A98" s="172" t="s">
        <v>133</v>
      </c>
      <c r="B98" s="172" t="s">
        <v>934</v>
      </c>
      <c r="C98" s="173">
        <v>555.861</v>
      </c>
      <c r="D98" s="173">
        <v>108.51889328118875</v>
      </c>
      <c r="E98" s="173">
        <v>71.60828581197381</v>
      </c>
      <c r="F98" s="173">
        <v>518.95</v>
      </c>
      <c r="G98" s="173">
        <f t="shared" si="2"/>
        <v>36.91060746921494</v>
      </c>
      <c r="I98" s="173">
        <v>140.414</v>
      </c>
      <c r="J98" s="173">
        <v>33.1318395350564</v>
      </c>
      <c r="K98" s="173">
        <v>21.756813712684625</v>
      </c>
      <c r="L98" s="173">
        <v>129.039</v>
      </c>
      <c r="M98" s="173">
        <f t="shared" si="3"/>
        <v>11.375025822371775</v>
      </c>
    </row>
    <row r="99" spans="1:13" ht="17.25">
      <c r="A99" s="172" t="s">
        <v>21</v>
      </c>
      <c r="B99" s="172" t="s">
        <v>935</v>
      </c>
      <c r="C99" s="173">
        <v>229.137</v>
      </c>
      <c r="D99" s="173">
        <v>17.912446120689644</v>
      </c>
      <c r="E99" s="173">
        <v>17.42394037356321</v>
      </c>
      <c r="F99" s="173">
        <v>228.648</v>
      </c>
      <c r="G99" s="173">
        <f t="shared" si="2"/>
        <v>0.48850574712643535</v>
      </c>
      <c r="I99" s="173">
        <v>0</v>
      </c>
      <c r="J99" s="173">
        <v>0</v>
      </c>
      <c r="K99" s="173">
        <v>0</v>
      </c>
      <c r="L99" s="173">
        <v>0</v>
      </c>
      <c r="M99" s="173">
        <f t="shared" si="3"/>
        <v>0</v>
      </c>
    </row>
    <row r="100" spans="1:13" ht="17.25">
      <c r="A100" s="172" t="s">
        <v>325</v>
      </c>
      <c r="B100" s="172" t="s">
        <v>936</v>
      </c>
      <c r="C100" s="173">
        <v>144.906</v>
      </c>
      <c r="D100" s="173">
        <v>0</v>
      </c>
      <c r="E100" s="173">
        <v>0</v>
      </c>
      <c r="F100" s="173">
        <v>144.906</v>
      </c>
      <c r="G100" s="173">
        <f t="shared" si="2"/>
        <v>0</v>
      </c>
      <c r="I100" s="173">
        <v>0</v>
      </c>
      <c r="J100" s="173">
        <v>0</v>
      </c>
      <c r="K100" s="173">
        <v>0</v>
      </c>
      <c r="L100" s="173">
        <v>0</v>
      </c>
      <c r="M100" s="173">
        <f t="shared" si="3"/>
        <v>0</v>
      </c>
    </row>
    <row r="101" spans="1:13" ht="17.25">
      <c r="A101" s="172" t="s">
        <v>413</v>
      </c>
      <c r="B101" s="172" t="s">
        <v>937</v>
      </c>
      <c r="C101" s="173">
        <v>168.863</v>
      </c>
      <c r="D101" s="173">
        <v>42.621428571428616</v>
      </c>
      <c r="E101" s="173">
        <v>42.6214285714286</v>
      </c>
      <c r="F101" s="173">
        <v>168.863</v>
      </c>
      <c r="G101" s="173">
        <f t="shared" si="2"/>
        <v>1.4210854715202004E-14</v>
      </c>
      <c r="I101" s="173">
        <v>20.756</v>
      </c>
      <c r="J101" s="173">
        <v>8.337226327312537</v>
      </c>
      <c r="K101" s="173">
        <v>8.337226327312539</v>
      </c>
      <c r="L101" s="173">
        <v>20.756</v>
      </c>
      <c r="M101" s="173">
        <f t="shared" si="3"/>
        <v>-1.7763568394002505E-15</v>
      </c>
    </row>
    <row r="102" spans="1:13" ht="17.25">
      <c r="A102" s="172" t="s">
        <v>414</v>
      </c>
      <c r="B102" s="172" t="s">
        <v>938</v>
      </c>
      <c r="C102" s="173">
        <v>575.19</v>
      </c>
      <c r="D102" s="173">
        <v>76.1724056822396</v>
      </c>
      <c r="E102" s="173">
        <v>47.00740303931185</v>
      </c>
      <c r="F102" s="173">
        <v>546.025</v>
      </c>
      <c r="G102" s="173">
        <f t="shared" si="2"/>
        <v>29.165002642927746</v>
      </c>
      <c r="I102" s="173">
        <v>509.447</v>
      </c>
      <c r="J102" s="173">
        <v>72.6265714660912</v>
      </c>
      <c r="K102" s="173">
        <v>45.23448593123762</v>
      </c>
      <c r="L102" s="173">
        <v>482.055</v>
      </c>
      <c r="M102" s="173">
        <f t="shared" si="3"/>
        <v>27.392085534853585</v>
      </c>
    </row>
    <row r="103" spans="1:13" ht="17.25">
      <c r="A103" s="172" t="s">
        <v>418</v>
      </c>
      <c r="B103" s="172" t="s">
        <v>939</v>
      </c>
      <c r="C103" s="173">
        <v>285.065</v>
      </c>
      <c r="D103" s="173">
        <v>0</v>
      </c>
      <c r="E103" s="173">
        <v>0</v>
      </c>
      <c r="F103" s="173">
        <v>285.065</v>
      </c>
      <c r="G103" s="173">
        <f t="shared" si="2"/>
        <v>0</v>
      </c>
      <c r="I103" s="173">
        <v>0</v>
      </c>
      <c r="J103" s="173">
        <v>0</v>
      </c>
      <c r="K103" s="173">
        <v>0</v>
      </c>
      <c r="L103" s="173">
        <v>0</v>
      </c>
      <c r="M103" s="173">
        <f t="shared" si="3"/>
        <v>0</v>
      </c>
    </row>
    <row r="104" spans="1:13" ht="17.25">
      <c r="A104" s="172" t="s">
        <v>216</v>
      </c>
      <c r="B104" s="172" t="s">
        <v>940</v>
      </c>
      <c r="C104" s="173">
        <v>552.166</v>
      </c>
      <c r="D104" s="173">
        <v>34.51867987137385</v>
      </c>
      <c r="E104" s="173">
        <v>34.51867987137384</v>
      </c>
      <c r="F104" s="173">
        <v>552.166</v>
      </c>
      <c r="G104" s="173">
        <f t="shared" si="2"/>
        <v>7.105427357601002E-15</v>
      </c>
      <c r="I104" s="173">
        <v>135.592</v>
      </c>
      <c r="J104" s="173">
        <v>25.27215551450466</v>
      </c>
      <c r="K104" s="173">
        <v>25.27215551450467</v>
      </c>
      <c r="L104" s="173">
        <v>135.592</v>
      </c>
      <c r="M104" s="173">
        <f t="shared" si="3"/>
        <v>-1.0658141036401503E-14</v>
      </c>
    </row>
    <row r="105" spans="1:13" ht="17.25">
      <c r="A105" s="172" t="s">
        <v>419</v>
      </c>
      <c r="B105" s="172" t="s">
        <v>941</v>
      </c>
      <c r="C105" s="173">
        <v>708.116</v>
      </c>
      <c r="D105" s="173">
        <v>35.46824249165738</v>
      </c>
      <c r="E105" s="173">
        <v>35.468242491657364</v>
      </c>
      <c r="F105" s="173">
        <v>708.116</v>
      </c>
      <c r="G105" s="173">
        <f t="shared" si="2"/>
        <v>1.4210854715202004E-14</v>
      </c>
      <c r="I105" s="173">
        <v>7.056</v>
      </c>
      <c r="J105" s="173">
        <v>0</v>
      </c>
      <c r="K105" s="173">
        <v>0</v>
      </c>
      <c r="L105" s="173">
        <v>7.056</v>
      </c>
      <c r="M105" s="173">
        <f t="shared" si="3"/>
        <v>0</v>
      </c>
    </row>
    <row r="106" spans="1:13" ht="17.25">
      <c r="A106" s="172" t="s">
        <v>22</v>
      </c>
      <c r="B106" s="172" t="s">
        <v>942</v>
      </c>
      <c r="C106" s="173">
        <v>1193.512</v>
      </c>
      <c r="D106" s="173">
        <v>10.453499153293588</v>
      </c>
      <c r="E106" s="173">
        <v>10.45349915329359</v>
      </c>
      <c r="F106" s="173">
        <v>1193.512</v>
      </c>
      <c r="G106" s="173">
        <f t="shared" si="2"/>
        <v>-1.7763568394002505E-15</v>
      </c>
      <c r="I106" s="173">
        <v>558.583</v>
      </c>
      <c r="J106" s="173">
        <v>6.729725325392621</v>
      </c>
      <c r="K106" s="173">
        <v>6.72972532539262</v>
      </c>
      <c r="L106" s="173">
        <v>558.583</v>
      </c>
      <c r="M106" s="173">
        <f t="shared" si="3"/>
        <v>8.881784197001252E-16</v>
      </c>
    </row>
    <row r="107" spans="1:13" ht="17.25">
      <c r="A107" s="172" t="s">
        <v>23</v>
      </c>
      <c r="B107" s="172" t="s">
        <v>943</v>
      </c>
      <c r="C107" s="173">
        <v>129.849</v>
      </c>
      <c r="D107" s="173">
        <v>0</v>
      </c>
      <c r="E107" s="173">
        <v>0</v>
      </c>
      <c r="F107" s="173">
        <v>129.849</v>
      </c>
      <c r="G107" s="173">
        <f t="shared" si="2"/>
        <v>0</v>
      </c>
      <c r="I107" s="173">
        <v>3.794</v>
      </c>
      <c r="J107" s="173">
        <v>0</v>
      </c>
      <c r="K107" s="173">
        <v>0</v>
      </c>
      <c r="L107" s="173">
        <v>3.794</v>
      </c>
      <c r="M107" s="173">
        <f t="shared" si="3"/>
        <v>0</v>
      </c>
    </row>
    <row r="108" spans="1:13" ht="17.25">
      <c r="A108" s="172" t="s">
        <v>24</v>
      </c>
      <c r="B108" s="172" t="s">
        <v>944</v>
      </c>
      <c r="C108" s="173">
        <v>304.758</v>
      </c>
      <c r="D108" s="173">
        <v>12.965641838171834</v>
      </c>
      <c r="E108" s="173">
        <v>12.965641838171829</v>
      </c>
      <c r="F108" s="173">
        <v>304.758</v>
      </c>
      <c r="G108" s="173">
        <f t="shared" si="2"/>
        <v>5.329070518200751E-15</v>
      </c>
      <c r="I108" s="173">
        <v>18.172</v>
      </c>
      <c r="J108" s="173">
        <v>4.8424031166235055</v>
      </c>
      <c r="K108" s="173">
        <v>4.842403116623506</v>
      </c>
      <c r="L108" s="173">
        <v>18.172</v>
      </c>
      <c r="M108" s="173">
        <f t="shared" si="3"/>
        <v>-8.881784197001252E-16</v>
      </c>
    </row>
    <row r="109" spans="1:13" ht="17.25">
      <c r="A109" s="172" t="s">
        <v>25</v>
      </c>
      <c r="B109" s="172" t="s">
        <v>945</v>
      </c>
      <c r="C109" s="173">
        <v>408.76</v>
      </c>
      <c r="D109" s="173">
        <v>139.2438666419463</v>
      </c>
      <c r="E109" s="173">
        <v>138.80114324558014</v>
      </c>
      <c r="F109" s="173">
        <v>408.317</v>
      </c>
      <c r="G109" s="173">
        <f t="shared" si="2"/>
        <v>0.4427233963661763</v>
      </c>
      <c r="I109" s="173">
        <v>230.558</v>
      </c>
      <c r="J109" s="173">
        <v>80.52732356939796</v>
      </c>
      <c r="K109" s="173">
        <v>80.52732356939791</v>
      </c>
      <c r="L109" s="173">
        <v>230.558</v>
      </c>
      <c r="M109" s="173">
        <f t="shared" si="3"/>
        <v>5.684341886080802E-14</v>
      </c>
    </row>
    <row r="110" spans="1:13" ht="17.25">
      <c r="A110" s="172" t="s">
        <v>26</v>
      </c>
      <c r="B110" s="172" t="s">
        <v>946</v>
      </c>
      <c r="C110" s="173">
        <v>465.764</v>
      </c>
      <c r="D110" s="173">
        <v>0</v>
      </c>
      <c r="E110" s="173">
        <v>0</v>
      </c>
      <c r="F110" s="173">
        <v>465.764</v>
      </c>
      <c r="G110" s="173">
        <f t="shared" si="2"/>
        <v>0</v>
      </c>
      <c r="I110" s="173">
        <v>43.79</v>
      </c>
      <c r="J110" s="173">
        <v>0</v>
      </c>
      <c r="K110" s="173">
        <v>0</v>
      </c>
      <c r="L110" s="173">
        <v>43.79</v>
      </c>
      <c r="M110" s="173">
        <f t="shared" si="3"/>
        <v>0</v>
      </c>
    </row>
    <row r="111" spans="1:13" ht="17.25">
      <c r="A111" s="172" t="s">
        <v>27</v>
      </c>
      <c r="B111" s="172" t="s">
        <v>947</v>
      </c>
      <c r="C111" s="173">
        <v>570.36</v>
      </c>
      <c r="D111" s="173">
        <v>0</v>
      </c>
      <c r="E111" s="173">
        <v>0</v>
      </c>
      <c r="F111" s="173">
        <v>570.36</v>
      </c>
      <c r="G111" s="173">
        <f t="shared" si="2"/>
        <v>0</v>
      </c>
      <c r="I111" s="173">
        <v>29.53</v>
      </c>
      <c r="J111" s="173">
        <v>0</v>
      </c>
      <c r="K111" s="173">
        <v>0</v>
      </c>
      <c r="L111" s="173">
        <v>29.53</v>
      </c>
      <c r="M111" s="173">
        <f t="shared" si="3"/>
        <v>0</v>
      </c>
    </row>
    <row r="112" spans="1:13" ht="17.25">
      <c r="A112" s="172" t="s">
        <v>28</v>
      </c>
      <c r="B112" s="172" t="s">
        <v>948</v>
      </c>
      <c r="C112" s="173">
        <v>4483.701</v>
      </c>
      <c r="D112" s="173">
        <v>343.4133162704261</v>
      </c>
      <c r="E112" s="173">
        <v>343.37462579423396</v>
      </c>
      <c r="F112" s="173">
        <v>4483.662</v>
      </c>
      <c r="G112" s="173">
        <f t="shared" si="2"/>
        <v>0.03869047619213006</v>
      </c>
      <c r="I112" s="173">
        <v>1531.312</v>
      </c>
      <c r="J112" s="173">
        <v>212.73125734592878</v>
      </c>
      <c r="K112" s="173">
        <v>212.7312573459269</v>
      </c>
      <c r="L112" s="173">
        <v>1531.312</v>
      </c>
      <c r="M112" s="173">
        <f t="shared" si="3"/>
        <v>1.8758328224066645E-12</v>
      </c>
    </row>
    <row r="113" spans="1:13" ht="17.25">
      <c r="A113" s="172" t="s">
        <v>29</v>
      </c>
      <c r="B113" s="172" t="s">
        <v>949</v>
      </c>
      <c r="C113" s="173">
        <v>1467.928</v>
      </c>
      <c r="D113" s="173">
        <v>319.1816926214298</v>
      </c>
      <c r="E113" s="173">
        <v>226.78674762081852</v>
      </c>
      <c r="F113" s="173">
        <v>1375.533</v>
      </c>
      <c r="G113" s="173">
        <f t="shared" si="2"/>
        <v>92.3949450006113</v>
      </c>
      <c r="I113" s="173">
        <v>352.762</v>
      </c>
      <c r="J113" s="173">
        <v>72.60430725497498</v>
      </c>
      <c r="K113" s="173">
        <v>61.58564145346756</v>
      </c>
      <c r="L113" s="173">
        <v>341.743</v>
      </c>
      <c r="M113" s="173">
        <f t="shared" si="3"/>
        <v>11.018665801507424</v>
      </c>
    </row>
    <row r="114" spans="1:13" ht="17.25">
      <c r="A114" s="172" t="s">
        <v>30</v>
      </c>
      <c r="B114" s="172" t="s">
        <v>950</v>
      </c>
      <c r="C114" s="173">
        <v>200.372</v>
      </c>
      <c r="D114" s="173">
        <v>31.27003968253963</v>
      </c>
      <c r="E114" s="173">
        <v>31.27003968253962</v>
      </c>
      <c r="F114" s="173">
        <v>200.372</v>
      </c>
      <c r="G114" s="173">
        <f t="shared" si="2"/>
        <v>1.0658141036401503E-14</v>
      </c>
      <c r="I114" s="173">
        <v>129.612</v>
      </c>
      <c r="J114" s="173">
        <v>23.47108934971835</v>
      </c>
      <c r="K114" s="173">
        <v>23.471089349718362</v>
      </c>
      <c r="L114" s="173">
        <v>129.612</v>
      </c>
      <c r="M114" s="173">
        <f t="shared" si="3"/>
        <v>-1.0658141036401503E-14</v>
      </c>
    </row>
    <row r="115" spans="1:13" ht="17.25">
      <c r="A115" s="172" t="s">
        <v>31</v>
      </c>
      <c r="B115" s="172" t="s">
        <v>951</v>
      </c>
      <c r="C115" s="173">
        <v>0</v>
      </c>
      <c r="D115" s="173">
        <v>0</v>
      </c>
      <c r="E115" s="173">
        <v>0</v>
      </c>
      <c r="F115" s="173">
        <v>0</v>
      </c>
      <c r="G115" s="173">
        <f t="shared" si="2"/>
        <v>0</v>
      </c>
      <c r="I115" s="173">
        <v>0</v>
      </c>
      <c r="J115" s="173">
        <v>0</v>
      </c>
      <c r="K115" s="173">
        <v>0</v>
      </c>
      <c r="L115" s="173">
        <v>0</v>
      </c>
      <c r="M115" s="173">
        <f t="shared" si="3"/>
        <v>0</v>
      </c>
    </row>
    <row r="116" spans="2:13" ht="17.25">
      <c r="B116" s="172" t="s">
        <v>952</v>
      </c>
      <c r="C116" s="173">
        <v>0</v>
      </c>
      <c r="D116" s="173">
        <v>0</v>
      </c>
      <c r="E116" s="173">
        <v>0</v>
      </c>
      <c r="F116" s="173">
        <v>0</v>
      </c>
      <c r="G116" s="173">
        <f t="shared" si="2"/>
        <v>0</v>
      </c>
      <c r="I116" s="173">
        <v>0</v>
      </c>
      <c r="J116" s="173">
        <v>0</v>
      </c>
      <c r="K116" s="173">
        <v>0</v>
      </c>
      <c r="L116" s="173">
        <v>0</v>
      </c>
      <c r="M116" s="173">
        <f t="shared" si="3"/>
        <v>0</v>
      </c>
    </row>
    <row r="117" spans="1:13" ht="17.25">
      <c r="A117" s="172" t="s">
        <v>32</v>
      </c>
      <c r="B117" s="172" t="s">
        <v>953</v>
      </c>
      <c r="C117" s="173">
        <v>453.574</v>
      </c>
      <c r="D117" s="173">
        <v>78.06936862420743</v>
      </c>
      <c r="E117" s="173">
        <v>41.90457678522204</v>
      </c>
      <c r="F117" s="173">
        <v>417.409</v>
      </c>
      <c r="G117" s="173">
        <f t="shared" si="2"/>
        <v>36.16479183898539</v>
      </c>
      <c r="I117" s="173">
        <v>403.846</v>
      </c>
      <c r="J117" s="173">
        <v>74.43446374414123</v>
      </c>
      <c r="K117" s="173">
        <v>40.08174800110292</v>
      </c>
      <c r="L117" s="173">
        <v>369.493</v>
      </c>
      <c r="M117" s="173">
        <f t="shared" si="3"/>
        <v>34.3527157430383</v>
      </c>
    </row>
    <row r="118" spans="1:13" ht="17.25">
      <c r="A118" s="172" t="s">
        <v>33</v>
      </c>
      <c r="B118" s="172" t="s">
        <v>954</v>
      </c>
      <c r="C118" s="173">
        <v>42.779</v>
      </c>
      <c r="D118" s="173">
        <v>0</v>
      </c>
      <c r="E118" s="173">
        <v>0</v>
      </c>
      <c r="F118" s="173">
        <v>42.779</v>
      </c>
      <c r="G118" s="173">
        <f t="shared" si="2"/>
        <v>0</v>
      </c>
      <c r="I118" s="173">
        <v>0</v>
      </c>
      <c r="J118" s="173">
        <v>0</v>
      </c>
      <c r="K118" s="173">
        <v>0</v>
      </c>
      <c r="L118" s="173">
        <v>0</v>
      </c>
      <c r="M118" s="173">
        <f t="shared" si="3"/>
        <v>0</v>
      </c>
    </row>
    <row r="119" spans="1:13" ht="17.25">
      <c r="A119" s="172" t="s">
        <v>231</v>
      </c>
      <c r="B119" s="172" t="s">
        <v>955</v>
      </c>
      <c r="C119" s="173">
        <v>182.296</v>
      </c>
      <c r="D119" s="173">
        <v>0</v>
      </c>
      <c r="E119" s="173">
        <v>0</v>
      </c>
      <c r="F119" s="173">
        <v>182.296</v>
      </c>
      <c r="G119" s="173">
        <f t="shared" si="2"/>
        <v>0</v>
      </c>
      <c r="I119" s="173">
        <v>0</v>
      </c>
      <c r="J119" s="173">
        <v>0</v>
      </c>
      <c r="K119" s="173">
        <v>0</v>
      </c>
      <c r="L119" s="173">
        <v>0</v>
      </c>
      <c r="M119" s="173">
        <f t="shared" si="3"/>
        <v>0</v>
      </c>
    </row>
    <row r="120" spans="1:13" ht="17.25">
      <c r="A120" s="172" t="s">
        <v>431</v>
      </c>
      <c r="B120" s="172" t="s">
        <v>956</v>
      </c>
      <c r="C120" s="173">
        <v>116.539</v>
      </c>
      <c r="D120" s="173">
        <v>0</v>
      </c>
      <c r="E120" s="173">
        <v>0</v>
      </c>
      <c r="F120" s="173">
        <v>116.539</v>
      </c>
      <c r="G120" s="173">
        <f t="shared" si="2"/>
        <v>0</v>
      </c>
      <c r="I120" s="173">
        <v>0</v>
      </c>
      <c r="J120" s="173">
        <v>0</v>
      </c>
      <c r="K120" s="173">
        <v>0</v>
      </c>
      <c r="L120" s="173">
        <v>0</v>
      </c>
      <c r="M120" s="173">
        <f t="shared" si="3"/>
        <v>0</v>
      </c>
    </row>
    <row r="121" spans="1:13" ht="17.25">
      <c r="A121" s="172" t="s">
        <v>34</v>
      </c>
      <c r="B121" s="172" t="s">
        <v>957</v>
      </c>
      <c r="C121" s="173">
        <v>340.678</v>
      </c>
      <c r="D121" s="173">
        <v>38.88888888888891</v>
      </c>
      <c r="E121" s="173">
        <v>38.8888888888889</v>
      </c>
      <c r="F121" s="173">
        <v>340.678</v>
      </c>
      <c r="G121" s="173">
        <f t="shared" si="2"/>
        <v>7.105427357601002E-15</v>
      </c>
      <c r="I121" s="173">
        <v>0</v>
      </c>
      <c r="J121" s="173">
        <v>0</v>
      </c>
      <c r="K121" s="173">
        <v>0</v>
      </c>
      <c r="L121" s="173">
        <v>0</v>
      </c>
      <c r="M121" s="173">
        <f t="shared" si="3"/>
        <v>0</v>
      </c>
    </row>
    <row r="122" spans="2:13" ht="17.25">
      <c r="B122" s="172" t="s">
        <v>958</v>
      </c>
      <c r="C122" s="173">
        <v>0</v>
      </c>
      <c r="D122" s="173">
        <v>0</v>
      </c>
      <c r="E122" s="173">
        <v>0</v>
      </c>
      <c r="F122" s="173">
        <v>0</v>
      </c>
      <c r="G122" s="173">
        <f t="shared" si="2"/>
        <v>0</v>
      </c>
      <c r="I122" s="173">
        <v>0</v>
      </c>
      <c r="J122" s="173">
        <v>0</v>
      </c>
      <c r="K122" s="173">
        <v>0</v>
      </c>
      <c r="L122" s="173">
        <v>0</v>
      </c>
      <c r="M122" s="173">
        <f t="shared" si="3"/>
        <v>0</v>
      </c>
    </row>
    <row r="123" spans="1:13" ht="17.25">
      <c r="A123" s="172" t="s">
        <v>35</v>
      </c>
      <c r="B123" s="172" t="s">
        <v>959</v>
      </c>
      <c r="C123" s="173">
        <v>885.014</v>
      </c>
      <c r="D123" s="173">
        <v>103.05213816289589</v>
      </c>
      <c r="E123" s="173">
        <v>74.81783939214263</v>
      </c>
      <c r="F123" s="173">
        <v>856.78</v>
      </c>
      <c r="G123" s="173">
        <f t="shared" si="2"/>
        <v>28.234298770753256</v>
      </c>
      <c r="I123" s="173">
        <v>276.635</v>
      </c>
      <c r="J123" s="173">
        <v>21.17814406206285</v>
      </c>
      <c r="K123" s="173">
        <v>21.13766787158666</v>
      </c>
      <c r="L123" s="173">
        <v>276.595</v>
      </c>
      <c r="M123" s="173">
        <f t="shared" si="3"/>
        <v>0.04047619047618767</v>
      </c>
    </row>
    <row r="124" spans="1:13" ht="17.25">
      <c r="A124" s="172" t="s">
        <v>36</v>
      </c>
      <c r="B124" s="172" t="s">
        <v>960</v>
      </c>
      <c r="C124" s="173">
        <v>86.447</v>
      </c>
      <c r="D124" s="173">
        <v>22.701683969843014</v>
      </c>
      <c r="E124" s="173">
        <v>22.701683969842993</v>
      </c>
      <c r="F124" s="173">
        <v>86.447</v>
      </c>
      <c r="G124" s="173">
        <f t="shared" si="2"/>
        <v>2.1316282072803006E-14</v>
      </c>
      <c r="I124" s="173">
        <v>25.056</v>
      </c>
      <c r="J124" s="173">
        <v>5.842507106661724</v>
      </c>
      <c r="K124" s="173">
        <v>5.842507106661723</v>
      </c>
      <c r="L124" s="173">
        <v>25.056</v>
      </c>
      <c r="M124" s="173">
        <f t="shared" si="3"/>
        <v>8.881784197001252E-16</v>
      </c>
    </row>
    <row r="125" spans="2:13" ht="17.25">
      <c r="B125" s="172" t="s">
        <v>961</v>
      </c>
      <c r="C125" s="173">
        <v>0</v>
      </c>
      <c r="D125" s="173">
        <v>0</v>
      </c>
      <c r="E125" s="173">
        <v>0</v>
      </c>
      <c r="F125" s="173">
        <v>0</v>
      </c>
      <c r="G125" s="173">
        <f t="shared" si="2"/>
        <v>0</v>
      </c>
      <c r="I125" s="173">
        <v>0</v>
      </c>
      <c r="J125" s="173">
        <v>0</v>
      </c>
      <c r="K125" s="173">
        <v>0</v>
      </c>
      <c r="L125" s="173">
        <v>0</v>
      </c>
      <c r="M125" s="173">
        <f t="shared" si="3"/>
        <v>0</v>
      </c>
    </row>
    <row r="126" spans="1:13" ht="17.25">
      <c r="A126" s="172" t="s">
        <v>962</v>
      </c>
      <c r="B126" s="172" t="s">
        <v>963</v>
      </c>
      <c r="C126" s="173">
        <v>0</v>
      </c>
      <c r="D126" s="173">
        <v>0</v>
      </c>
      <c r="E126" s="173">
        <v>0</v>
      </c>
      <c r="F126" s="173">
        <v>0</v>
      </c>
      <c r="G126" s="173">
        <f t="shared" si="2"/>
        <v>0</v>
      </c>
      <c r="I126" s="173">
        <v>0</v>
      </c>
      <c r="J126" s="173">
        <v>0</v>
      </c>
      <c r="K126" s="173">
        <v>0</v>
      </c>
      <c r="L126" s="173">
        <v>0</v>
      </c>
      <c r="M126" s="173">
        <f t="shared" si="3"/>
        <v>0</v>
      </c>
    </row>
    <row r="127" spans="1:13" ht="17.25">
      <c r="A127" s="172" t="s">
        <v>37</v>
      </c>
      <c r="B127" s="172" t="s">
        <v>964</v>
      </c>
      <c r="C127" s="173">
        <v>263.533</v>
      </c>
      <c r="D127" s="173">
        <v>123.75071684587628</v>
      </c>
      <c r="E127" s="173">
        <v>123.75071684587641</v>
      </c>
      <c r="F127" s="173">
        <v>263.533</v>
      </c>
      <c r="G127" s="173">
        <f t="shared" si="2"/>
        <v>-1.2789769243681803E-13</v>
      </c>
      <c r="I127" s="173">
        <v>160.007</v>
      </c>
      <c r="J127" s="173">
        <v>63.33663329625548</v>
      </c>
      <c r="K127" s="173">
        <v>63.33663329625542</v>
      </c>
      <c r="L127" s="173">
        <v>160.007</v>
      </c>
      <c r="M127" s="173">
        <f t="shared" si="3"/>
        <v>5.684341886080802E-14</v>
      </c>
    </row>
    <row r="128" spans="1:13" ht="17.25">
      <c r="A128" s="172" t="s">
        <v>330</v>
      </c>
      <c r="B128" s="172" t="s">
        <v>965</v>
      </c>
      <c r="C128" s="173">
        <v>14.163</v>
      </c>
      <c r="D128" s="173">
        <v>0</v>
      </c>
      <c r="E128" s="173">
        <v>0</v>
      </c>
      <c r="F128" s="173">
        <v>14.163</v>
      </c>
      <c r="G128" s="173">
        <f t="shared" si="2"/>
        <v>0</v>
      </c>
      <c r="I128" s="173">
        <v>3.9890000000000003</v>
      </c>
      <c r="J128" s="173">
        <v>0</v>
      </c>
      <c r="K128" s="173">
        <v>0</v>
      </c>
      <c r="L128" s="173">
        <v>3.989</v>
      </c>
      <c r="M128" s="173">
        <f t="shared" si="3"/>
        <v>0</v>
      </c>
    </row>
    <row r="129" spans="1:13" ht="17.25">
      <c r="A129" s="172" t="s">
        <v>245</v>
      </c>
      <c r="B129" s="172" t="s">
        <v>966</v>
      </c>
      <c r="C129" s="173">
        <v>245.863</v>
      </c>
      <c r="D129" s="173">
        <v>0</v>
      </c>
      <c r="E129" s="173">
        <v>0</v>
      </c>
      <c r="F129" s="173">
        <v>245.863</v>
      </c>
      <c r="G129" s="173">
        <f t="shared" si="2"/>
        <v>0</v>
      </c>
      <c r="I129" s="173">
        <v>0</v>
      </c>
      <c r="J129" s="173">
        <v>0</v>
      </c>
      <c r="K129" s="173">
        <v>0</v>
      </c>
      <c r="L129" s="173">
        <v>0</v>
      </c>
      <c r="M129" s="173">
        <f t="shared" si="3"/>
        <v>0</v>
      </c>
    </row>
    <row r="130" spans="1:13" ht="17.25">
      <c r="A130" s="172" t="s">
        <v>247</v>
      </c>
      <c r="B130" s="172" t="s">
        <v>967</v>
      </c>
      <c r="C130" s="173">
        <v>1186.006</v>
      </c>
      <c r="D130" s="173">
        <v>178.30330602976713</v>
      </c>
      <c r="E130" s="173">
        <v>178.3033060297667</v>
      </c>
      <c r="F130" s="173">
        <v>1186.006</v>
      </c>
      <c r="G130" s="173">
        <f t="shared" si="2"/>
        <v>4.263256414560601E-13</v>
      </c>
      <c r="I130" s="173">
        <v>412.738</v>
      </c>
      <c r="J130" s="173">
        <v>83.48225733719691</v>
      </c>
      <c r="K130" s="173">
        <v>83.48225733719686</v>
      </c>
      <c r="L130" s="173">
        <v>412.738</v>
      </c>
      <c r="M130" s="173">
        <f t="shared" si="3"/>
        <v>5.684341886080802E-14</v>
      </c>
    </row>
    <row r="131" spans="1:13" ht="17.25">
      <c r="A131" s="172" t="s">
        <v>38</v>
      </c>
      <c r="B131" s="172" t="s">
        <v>968</v>
      </c>
      <c r="C131" s="173">
        <v>379.978</v>
      </c>
      <c r="D131" s="173">
        <v>125.49684592227526</v>
      </c>
      <c r="E131" s="173">
        <v>125.49684592227544</v>
      </c>
      <c r="F131" s="173">
        <v>379.978</v>
      </c>
      <c r="G131" s="173">
        <f t="shared" si="2"/>
        <v>-1.8474111129762605E-13</v>
      </c>
      <c r="I131" s="173">
        <v>16.011</v>
      </c>
      <c r="J131" s="173">
        <v>11.084250136836342</v>
      </c>
      <c r="K131" s="173">
        <v>11.084250136836344</v>
      </c>
      <c r="L131" s="173">
        <v>16.011</v>
      </c>
      <c r="M131" s="173">
        <f t="shared" si="3"/>
        <v>-1.7763568394002505E-15</v>
      </c>
    </row>
    <row r="132" spans="1:13" ht="17.25">
      <c r="A132" s="172" t="s">
        <v>332</v>
      </c>
      <c r="B132" s="172" t="s">
        <v>969</v>
      </c>
      <c r="C132" s="173">
        <v>82.771</v>
      </c>
      <c r="D132" s="173">
        <v>0</v>
      </c>
      <c r="E132" s="173">
        <v>0</v>
      </c>
      <c r="F132" s="173">
        <v>82.771</v>
      </c>
      <c r="G132" s="173">
        <f aca="true" t="shared" si="4" ref="G132:G195">(D132-E132)</f>
        <v>0</v>
      </c>
      <c r="I132" s="173">
        <v>1.123</v>
      </c>
      <c r="J132" s="173">
        <v>0</v>
      </c>
      <c r="K132" s="173">
        <v>0</v>
      </c>
      <c r="L132" s="173">
        <v>1.123</v>
      </c>
      <c r="M132" s="173">
        <f aca="true" t="shared" si="5" ref="M132:M195">(J132-K132)</f>
        <v>0</v>
      </c>
    </row>
    <row r="133" spans="1:13" ht="17.25">
      <c r="A133" s="172" t="s">
        <v>970</v>
      </c>
      <c r="B133" s="172" t="s">
        <v>971</v>
      </c>
      <c r="C133" s="173">
        <v>0</v>
      </c>
      <c r="D133" s="173">
        <v>0</v>
      </c>
      <c r="E133" s="173">
        <v>0</v>
      </c>
      <c r="F133" s="173">
        <v>0</v>
      </c>
      <c r="G133" s="173">
        <f t="shared" si="4"/>
        <v>0</v>
      </c>
      <c r="I133" s="173">
        <v>0</v>
      </c>
      <c r="J133" s="173">
        <v>0</v>
      </c>
      <c r="K133" s="173">
        <v>0</v>
      </c>
      <c r="L133" s="173">
        <v>0</v>
      </c>
      <c r="M133" s="173">
        <f t="shared" si="5"/>
        <v>0</v>
      </c>
    </row>
    <row r="134" spans="1:13" ht="17.25">
      <c r="A134" s="172" t="s">
        <v>616</v>
      </c>
      <c r="B134" s="172" t="s">
        <v>972</v>
      </c>
      <c r="C134" s="173">
        <v>3936.685</v>
      </c>
      <c r="D134" s="173">
        <v>0</v>
      </c>
      <c r="E134" s="173">
        <v>0</v>
      </c>
      <c r="F134" s="173">
        <v>3936.685</v>
      </c>
      <c r="G134" s="173">
        <f t="shared" si="4"/>
        <v>0</v>
      </c>
      <c r="I134" s="173">
        <v>539.219</v>
      </c>
      <c r="J134" s="173">
        <v>0</v>
      </c>
      <c r="K134" s="173">
        <v>0</v>
      </c>
      <c r="L134" s="173">
        <v>539.219</v>
      </c>
      <c r="M134" s="173">
        <f t="shared" si="5"/>
        <v>0</v>
      </c>
    </row>
    <row r="135" spans="1:13" ht="17.25">
      <c r="A135" s="172" t="s">
        <v>336</v>
      </c>
      <c r="B135" s="172" t="s">
        <v>973</v>
      </c>
      <c r="C135" s="173">
        <v>2561.132</v>
      </c>
      <c r="D135" s="173">
        <v>0</v>
      </c>
      <c r="E135" s="173">
        <v>0</v>
      </c>
      <c r="F135" s="173">
        <v>2561.132</v>
      </c>
      <c r="G135" s="173">
        <f t="shared" si="4"/>
        <v>0</v>
      </c>
      <c r="I135" s="173">
        <v>240.899</v>
      </c>
      <c r="J135" s="173">
        <v>0</v>
      </c>
      <c r="K135" s="173">
        <v>0</v>
      </c>
      <c r="L135" s="173">
        <v>240.899</v>
      </c>
      <c r="M135" s="173">
        <f t="shared" si="5"/>
        <v>0</v>
      </c>
    </row>
    <row r="136" spans="1:13" ht="17.25">
      <c r="A136" s="172" t="s">
        <v>39</v>
      </c>
      <c r="B136" s="172" t="s">
        <v>974</v>
      </c>
      <c r="C136" s="173">
        <v>416.484</v>
      </c>
      <c r="D136" s="173">
        <v>0</v>
      </c>
      <c r="E136" s="173">
        <v>0</v>
      </c>
      <c r="F136" s="173">
        <v>416.484</v>
      </c>
      <c r="G136" s="173">
        <f t="shared" si="4"/>
        <v>0</v>
      </c>
      <c r="I136" s="173">
        <v>0</v>
      </c>
      <c r="J136" s="173">
        <v>0</v>
      </c>
      <c r="K136" s="173">
        <v>0</v>
      </c>
      <c r="L136" s="173">
        <v>0</v>
      </c>
      <c r="M136" s="173">
        <f t="shared" si="5"/>
        <v>0</v>
      </c>
    </row>
    <row r="137" spans="1:13" ht="17.25">
      <c r="A137" s="172" t="s">
        <v>338</v>
      </c>
      <c r="B137" s="172" t="s">
        <v>975</v>
      </c>
      <c r="C137" s="173">
        <v>281.342</v>
      </c>
      <c r="D137" s="173">
        <v>23.381591483258166</v>
      </c>
      <c r="E137" s="173">
        <v>12.270314069480747</v>
      </c>
      <c r="F137" s="173">
        <v>270.231</v>
      </c>
      <c r="G137" s="173">
        <f t="shared" si="4"/>
        <v>11.111277413777419</v>
      </c>
      <c r="I137" s="173">
        <v>0</v>
      </c>
      <c r="J137" s="173">
        <v>0</v>
      </c>
      <c r="K137" s="173">
        <v>0</v>
      </c>
      <c r="L137" s="173">
        <v>0</v>
      </c>
      <c r="M137" s="173">
        <f t="shared" si="5"/>
        <v>0</v>
      </c>
    </row>
    <row r="138" spans="1:13" ht="17.25">
      <c r="A138" s="172" t="s">
        <v>40</v>
      </c>
      <c r="B138" s="172" t="s">
        <v>976</v>
      </c>
      <c r="C138" s="173">
        <v>219.286</v>
      </c>
      <c r="D138" s="173">
        <v>19.88414876891302</v>
      </c>
      <c r="E138" s="173">
        <v>19.88414876891301</v>
      </c>
      <c r="F138" s="173">
        <v>219.286</v>
      </c>
      <c r="G138" s="173">
        <f t="shared" si="4"/>
        <v>7.105427357601002E-15</v>
      </c>
      <c r="I138" s="173">
        <v>64.786</v>
      </c>
      <c r="J138" s="173">
        <v>6.796193173906988</v>
      </c>
      <c r="K138" s="173">
        <v>6.796193173906987</v>
      </c>
      <c r="L138" s="173">
        <v>64.786</v>
      </c>
      <c r="M138" s="173">
        <f t="shared" si="5"/>
        <v>8.881784197001252E-16</v>
      </c>
    </row>
    <row r="139" spans="1:13" ht="17.25">
      <c r="A139" s="172" t="s">
        <v>256</v>
      </c>
      <c r="B139" s="172" t="s">
        <v>977</v>
      </c>
      <c r="C139" s="173">
        <v>443.677</v>
      </c>
      <c r="D139" s="173">
        <v>45.80839413722486</v>
      </c>
      <c r="E139" s="173">
        <v>45.80839413722492</v>
      </c>
      <c r="F139" s="173">
        <v>443.677</v>
      </c>
      <c r="G139" s="173">
        <f t="shared" si="4"/>
        <v>-6.394884621840902E-14</v>
      </c>
      <c r="I139" s="173">
        <v>0</v>
      </c>
      <c r="J139" s="173">
        <v>0</v>
      </c>
      <c r="K139" s="173">
        <v>0</v>
      </c>
      <c r="L139" s="173">
        <v>0</v>
      </c>
      <c r="M139" s="173">
        <f t="shared" si="5"/>
        <v>0</v>
      </c>
    </row>
    <row r="140" spans="1:13" ht="17.25">
      <c r="A140" s="172" t="s">
        <v>41</v>
      </c>
      <c r="B140" s="172" t="s">
        <v>978</v>
      </c>
      <c r="C140" s="173">
        <v>139.762</v>
      </c>
      <c r="D140" s="173">
        <v>13.42794099759955</v>
      </c>
      <c r="E140" s="173">
        <v>13.371568448579941</v>
      </c>
      <c r="F140" s="173">
        <v>139.706</v>
      </c>
      <c r="G140" s="173">
        <f t="shared" si="4"/>
        <v>0.05637254901960809</v>
      </c>
      <c r="I140" s="173">
        <v>34.526</v>
      </c>
      <c r="J140" s="173">
        <v>4.938401912489133</v>
      </c>
      <c r="K140" s="173">
        <v>4.938401912489136</v>
      </c>
      <c r="L140" s="173">
        <v>34.526</v>
      </c>
      <c r="M140" s="173">
        <f t="shared" si="5"/>
        <v>-2.6645352591003757E-15</v>
      </c>
    </row>
    <row r="141" spans="1:13" ht="17.25">
      <c r="A141" s="172" t="s">
        <v>339</v>
      </c>
      <c r="B141" s="172" t="s">
        <v>979</v>
      </c>
      <c r="C141" s="173">
        <v>59.129</v>
      </c>
      <c r="D141" s="173">
        <v>0</v>
      </c>
      <c r="E141" s="173">
        <v>0</v>
      </c>
      <c r="F141" s="173">
        <v>59.129</v>
      </c>
      <c r="G141" s="173">
        <f t="shared" si="4"/>
        <v>0</v>
      </c>
      <c r="I141" s="173">
        <v>2.561</v>
      </c>
      <c r="J141" s="173">
        <v>0</v>
      </c>
      <c r="K141" s="173">
        <v>0</v>
      </c>
      <c r="L141" s="173">
        <v>2.561</v>
      </c>
      <c r="M141" s="173">
        <f t="shared" si="5"/>
        <v>0</v>
      </c>
    </row>
    <row r="142" spans="1:13" ht="17.25">
      <c r="A142" s="172" t="s">
        <v>340</v>
      </c>
      <c r="B142" s="172" t="s">
        <v>980</v>
      </c>
      <c r="C142" s="173">
        <v>1090.65</v>
      </c>
      <c r="D142" s="173">
        <v>619.9687337782776</v>
      </c>
      <c r="E142" s="173">
        <v>586.1244685452918</v>
      </c>
      <c r="F142" s="173">
        <v>1056.806</v>
      </c>
      <c r="G142" s="173">
        <f t="shared" si="4"/>
        <v>33.84426523298578</v>
      </c>
      <c r="I142" s="173">
        <v>573.682</v>
      </c>
      <c r="J142" s="173">
        <v>380.1875849709462</v>
      </c>
      <c r="K142" s="173">
        <v>367.99417253737727</v>
      </c>
      <c r="L142" s="173">
        <v>561.489</v>
      </c>
      <c r="M142" s="173">
        <f t="shared" si="5"/>
        <v>12.193412433568938</v>
      </c>
    </row>
    <row r="143" spans="1:13" ht="17.25">
      <c r="A143" s="172" t="s">
        <v>42</v>
      </c>
      <c r="B143" s="172" t="s">
        <v>981</v>
      </c>
      <c r="C143" s="173">
        <v>163.681</v>
      </c>
      <c r="D143" s="173">
        <v>0</v>
      </c>
      <c r="E143" s="173">
        <v>0</v>
      </c>
      <c r="F143" s="173">
        <v>163.681</v>
      </c>
      <c r="G143" s="173">
        <f t="shared" si="4"/>
        <v>0</v>
      </c>
      <c r="I143" s="173">
        <v>0</v>
      </c>
      <c r="J143" s="173">
        <v>0</v>
      </c>
      <c r="K143" s="173">
        <v>0</v>
      </c>
      <c r="L143" s="173">
        <v>0</v>
      </c>
      <c r="M143" s="173">
        <f t="shared" si="5"/>
        <v>0</v>
      </c>
    </row>
    <row r="144" spans="1:13" ht="17.25">
      <c r="A144" s="172" t="s">
        <v>171</v>
      </c>
      <c r="B144" s="172" t="s">
        <v>982</v>
      </c>
      <c r="C144" s="173">
        <v>180.604</v>
      </c>
      <c r="D144" s="173">
        <v>17.706726152466103</v>
      </c>
      <c r="E144" s="173">
        <v>16.756323150428766</v>
      </c>
      <c r="F144" s="173">
        <v>179.654</v>
      </c>
      <c r="G144" s="173">
        <f t="shared" si="4"/>
        <v>0.9504030020373371</v>
      </c>
      <c r="I144" s="173">
        <v>0</v>
      </c>
      <c r="J144" s="173">
        <v>0</v>
      </c>
      <c r="K144" s="173">
        <v>0</v>
      </c>
      <c r="L144" s="173">
        <v>0</v>
      </c>
      <c r="M144" s="173">
        <f t="shared" si="5"/>
        <v>0</v>
      </c>
    </row>
    <row r="145" spans="1:13" ht="17.25">
      <c r="A145" s="172" t="s">
        <v>341</v>
      </c>
      <c r="B145" s="172" t="s">
        <v>983</v>
      </c>
      <c r="C145" s="173">
        <v>260.058</v>
      </c>
      <c r="D145" s="173">
        <v>27.20833333333329</v>
      </c>
      <c r="E145" s="173">
        <v>27.208333333333304</v>
      </c>
      <c r="F145" s="173">
        <v>260.058</v>
      </c>
      <c r="G145" s="173">
        <f t="shared" si="4"/>
        <v>-1.4210854715202004E-14</v>
      </c>
      <c r="I145" s="173">
        <v>200.586</v>
      </c>
      <c r="J145" s="173">
        <v>11.097222222222225</v>
      </c>
      <c r="K145" s="173">
        <v>11.097222222222225</v>
      </c>
      <c r="L145" s="173">
        <v>200.586</v>
      </c>
      <c r="M145" s="173">
        <f t="shared" si="5"/>
        <v>0</v>
      </c>
    </row>
    <row r="146" spans="1:13" ht="17.25">
      <c r="A146" s="172" t="s">
        <v>984</v>
      </c>
      <c r="B146" s="172" t="s">
        <v>985</v>
      </c>
      <c r="C146" s="173">
        <v>950.462</v>
      </c>
      <c r="D146" s="173">
        <v>0</v>
      </c>
      <c r="E146" s="173">
        <v>0</v>
      </c>
      <c r="F146" s="173">
        <v>950.462</v>
      </c>
      <c r="G146" s="173">
        <f t="shared" si="4"/>
        <v>0</v>
      </c>
      <c r="I146" s="173">
        <v>93.77999999999999</v>
      </c>
      <c r="J146" s="173">
        <v>0</v>
      </c>
      <c r="K146" s="173">
        <v>0</v>
      </c>
      <c r="L146" s="173">
        <v>93.78</v>
      </c>
      <c r="M146" s="173">
        <f t="shared" si="5"/>
        <v>0</v>
      </c>
    </row>
    <row r="147" spans="1:13" ht="17.25">
      <c r="A147" s="172" t="s">
        <v>496</v>
      </c>
      <c r="B147" s="172" t="s">
        <v>986</v>
      </c>
      <c r="C147" s="173">
        <v>2632.692</v>
      </c>
      <c r="D147" s="173">
        <v>0</v>
      </c>
      <c r="E147" s="173">
        <v>0</v>
      </c>
      <c r="F147" s="173">
        <v>2632.692</v>
      </c>
      <c r="G147" s="173">
        <f t="shared" si="4"/>
        <v>0</v>
      </c>
      <c r="I147" s="173">
        <v>188.445</v>
      </c>
      <c r="J147" s="173">
        <v>0</v>
      </c>
      <c r="K147" s="173">
        <v>0</v>
      </c>
      <c r="L147" s="173">
        <v>188.445</v>
      </c>
      <c r="M147" s="173">
        <f t="shared" si="5"/>
        <v>0</v>
      </c>
    </row>
    <row r="148" spans="1:13" ht="17.25">
      <c r="A148" s="172" t="s">
        <v>175</v>
      </c>
      <c r="B148" s="172" t="s">
        <v>987</v>
      </c>
      <c r="C148" s="173">
        <v>229.48</v>
      </c>
      <c r="D148" s="173">
        <v>0</v>
      </c>
      <c r="E148" s="173">
        <v>0</v>
      </c>
      <c r="F148" s="173">
        <v>229.48</v>
      </c>
      <c r="G148" s="173">
        <f t="shared" si="4"/>
        <v>0</v>
      </c>
      <c r="I148" s="173">
        <v>93.88</v>
      </c>
      <c r="J148" s="173">
        <v>0</v>
      </c>
      <c r="K148" s="173">
        <v>0</v>
      </c>
      <c r="L148" s="173">
        <v>93.88</v>
      </c>
      <c r="M148" s="173">
        <f t="shared" si="5"/>
        <v>0</v>
      </c>
    </row>
    <row r="149" spans="1:13" ht="17.25">
      <c r="A149" s="172" t="s">
        <v>497</v>
      </c>
      <c r="B149" s="172" t="s">
        <v>988</v>
      </c>
      <c r="C149" s="173">
        <v>988.823</v>
      </c>
      <c r="D149" s="173">
        <v>2.197916666666668</v>
      </c>
      <c r="E149" s="173">
        <v>2.197916666666668</v>
      </c>
      <c r="F149" s="173">
        <v>988.823</v>
      </c>
      <c r="G149" s="173">
        <f t="shared" si="4"/>
        <v>0</v>
      </c>
      <c r="I149" s="173">
        <v>50.075</v>
      </c>
      <c r="J149" s="173">
        <v>0</v>
      </c>
      <c r="K149" s="173">
        <v>0</v>
      </c>
      <c r="L149" s="173">
        <v>50.075</v>
      </c>
      <c r="M149" s="173">
        <f t="shared" si="5"/>
        <v>0</v>
      </c>
    </row>
    <row r="150" spans="1:13" ht="17.25">
      <c r="A150" s="172" t="s">
        <v>43</v>
      </c>
      <c r="B150" s="172" t="s">
        <v>989</v>
      </c>
      <c r="C150" s="173">
        <v>262.848</v>
      </c>
      <c r="D150" s="173">
        <v>70.67860585836117</v>
      </c>
      <c r="E150" s="173">
        <v>70.67860585836117</v>
      </c>
      <c r="F150" s="173">
        <v>262.848</v>
      </c>
      <c r="G150" s="173">
        <f t="shared" si="4"/>
        <v>0</v>
      </c>
      <c r="I150" s="173">
        <v>0</v>
      </c>
      <c r="J150" s="173">
        <v>0</v>
      </c>
      <c r="K150" s="173">
        <v>0</v>
      </c>
      <c r="L150" s="173">
        <v>0</v>
      </c>
      <c r="M150" s="173">
        <f t="shared" si="5"/>
        <v>0</v>
      </c>
    </row>
    <row r="151" spans="1:13" ht="17.25">
      <c r="A151" s="172" t="s">
        <v>44</v>
      </c>
      <c r="B151" s="172" t="s">
        <v>990</v>
      </c>
      <c r="C151" s="173">
        <v>597.342</v>
      </c>
      <c r="D151" s="173">
        <v>0</v>
      </c>
      <c r="E151" s="173">
        <v>0</v>
      </c>
      <c r="F151" s="173">
        <v>597.342</v>
      </c>
      <c r="G151" s="173">
        <f t="shared" si="4"/>
        <v>0</v>
      </c>
      <c r="I151" s="173">
        <v>43.456</v>
      </c>
      <c r="J151" s="173">
        <v>0</v>
      </c>
      <c r="K151" s="173">
        <v>0</v>
      </c>
      <c r="L151" s="173">
        <v>43.456</v>
      </c>
      <c r="M151" s="173">
        <f t="shared" si="5"/>
        <v>0</v>
      </c>
    </row>
    <row r="152" spans="1:13" ht="17.25">
      <c r="A152" s="172" t="s">
        <v>711</v>
      </c>
      <c r="B152" s="172" t="s">
        <v>991</v>
      </c>
      <c r="C152" s="173">
        <v>49.44</v>
      </c>
      <c r="D152" s="173">
        <v>0</v>
      </c>
      <c r="E152" s="173">
        <v>0</v>
      </c>
      <c r="F152" s="173">
        <v>49.44</v>
      </c>
      <c r="G152" s="173">
        <f t="shared" si="4"/>
        <v>0</v>
      </c>
      <c r="I152" s="173">
        <v>0.967</v>
      </c>
      <c r="J152" s="173">
        <v>0</v>
      </c>
      <c r="K152" s="173">
        <v>0</v>
      </c>
      <c r="L152" s="173">
        <v>0.967</v>
      </c>
      <c r="M152" s="173">
        <f t="shared" si="5"/>
        <v>0</v>
      </c>
    </row>
    <row r="153" spans="1:13" ht="17.25">
      <c r="A153" s="172" t="s">
        <v>712</v>
      </c>
      <c r="B153" s="172" t="s">
        <v>992</v>
      </c>
      <c r="C153" s="173">
        <v>223.128</v>
      </c>
      <c r="D153" s="173">
        <v>7.303649116302067</v>
      </c>
      <c r="E153" s="173">
        <v>7.022914349276975</v>
      </c>
      <c r="F153" s="173">
        <v>222.847</v>
      </c>
      <c r="G153" s="173">
        <f t="shared" si="4"/>
        <v>0.28073476702509126</v>
      </c>
      <c r="I153" s="173">
        <v>2.581</v>
      </c>
      <c r="J153" s="173">
        <v>0</v>
      </c>
      <c r="K153" s="173">
        <v>0</v>
      </c>
      <c r="L153" s="173">
        <v>2.581</v>
      </c>
      <c r="M153" s="173">
        <f t="shared" si="5"/>
        <v>0</v>
      </c>
    </row>
    <row r="154" spans="1:13" ht="17.25">
      <c r="A154" s="172" t="s">
        <v>342</v>
      </c>
      <c r="B154" s="172" t="s">
        <v>993</v>
      </c>
      <c r="C154" s="173">
        <v>125.189</v>
      </c>
      <c r="D154" s="173">
        <v>0</v>
      </c>
      <c r="E154" s="173">
        <v>0</v>
      </c>
      <c r="F154" s="173">
        <v>125.189</v>
      </c>
      <c r="G154" s="173">
        <f t="shared" si="4"/>
        <v>0</v>
      </c>
      <c r="I154" s="173">
        <v>0</v>
      </c>
      <c r="J154" s="173">
        <v>0</v>
      </c>
      <c r="K154" s="173">
        <v>0</v>
      </c>
      <c r="L154" s="173">
        <v>0</v>
      </c>
      <c r="M154" s="173">
        <f t="shared" si="5"/>
        <v>0</v>
      </c>
    </row>
    <row r="155" spans="1:13" ht="17.25">
      <c r="A155" s="172" t="s">
        <v>178</v>
      </c>
      <c r="B155" s="172" t="s">
        <v>994</v>
      </c>
      <c r="C155" s="173">
        <v>133.82</v>
      </c>
      <c r="D155" s="173">
        <v>0</v>
      </c>
      <c r="E155" s="173">
        <v>0</v>
      </c>
      <c r="F155" s="173">
        <v>133.82</v>
      </c>
      <c r="G155" s="173">
        <f t="shared" si="4"/>
        <v>0</v>
      </c>
      <c r="I155" s="173">
        <v>0</v>
      </c>
      <c r="J155" s="173">
        <v>0</v>
      </c>
      <c r="K155" s="173">
        <v>0</v>
      </c>
      <c r="L155" s="173">
        <v>0</v>
      </c>
      <c r="M155" s="173">
        <f t="shared" si="5"/>
        <v>0</v>
      </c>
    </row>
    <row r="156" spans="1:13" ht="17.25">
      <c r="A156" s="172" t="s">
        <v>45</v>
      </c>
      <c r="B156" s="172" t="s">
        <v>995</v>
      </c>
      <c r="C156" s="173">
        <v>473.655</v>
      </c>
      <c r="D156" s="173">
        <v>51.79787418118905</v>
      </c>
      <c r="E156" s="173">
        <v>51.797874181189194</v>
      </c>
      <c r="F156" s="173">
        <v>473.655</v>
      </c>
      <c r="G156" s="173">
        <f t="shared" si="4"/>
        <v>-1.4210854715202004E-13</v>
      </c>
      <c r="I156" s="173">
        <v>109.317</v>
      </c>
      <c r="J156" s="173">
        <v>18.031386725991844</v>
      </c>
      <c r="K156" s="173">
        <v>18.03138672599184</v>
      </c>
      <c r="L156" s="173">
        <v>109.317</v>
      </c>
      <c r="M156" s="173">
        <f t="shared" si="5"/>
        <v>3.552713678800501E-15</v>
      </c>
    </row>
    <row r="157" spans="1:13" ht="17.25">
      <c r="A157" s="172" t="s">
        <v>46</v>
      </c>
      <c r="B157" s="172" t="s">
        <v>996</v>
      </c>
      <c r="C157" s="173">
        <v>673.829</v>
      </c>
      <c r="D157" s="173">
        <v>50.46134144350225</v>
      </c>
      <c r="E157" s="173">
        <v>50.461341443502356</v>
      </c>
      <c r="F157" s="173">
        <v>673.829</v>
      </c>
      <c r="G157" s="173">
        <f t="shared" si="4"/>
        <v>-1.0658141036401503E-13</v>
      </c>
      <c r="I157" s="173">
        <v>142.714</v>
      </c>
      <c r="J157" s="173">
        <v>21.404783821732206</v>
      </c>
      <c r="K157" s="173">
        <v>21.404783821732174</v>
      </c>
      <c r="L157" s="173">
        <v>142.714</v>
      </c>
      <c r="M157" s="173">
        <f t="shared" si="5"/>
        <v>3.197442310920451E-14</v>
      </c>
    </row>
    <row r="158" spans="1:13" ht="17.25">
      <c r="A158" s="172" t="s">
        <v>635</v>
      </c>
      <c r="B158" s="172" t="s">
        <v>997</v>
      </c>
      <c r="C158" s="173">
        <v>327.14</v>
      </c>
      <c r="D158" s="173">
        <v>0</v>
      </c>
      <c r="E158" s="173">
        <v>0</v>
      </c>
      <c r="F158" s="173">
        <v>327.14</v>
      </c>
      <c r="G158" s="173">
        <f t="shared" si="4"/>
        <v>0</v>
      </c>
      <c r="I158" s="173">
        <v>14.978</v>
      </c>
      <c r="J158" s="173">
        <v>0</v>
      </c>
      <c r="K158" s="173">
        <v>0</v>
      </c>
      <c r="L158" s="173">
        <v>14.978</v>
      </c>
      <c r="M158" s="173">
        <f t="shared" si="5"/>
        <v>0</v>
      </c>
    </row>
    <row r="159" spans="1:13" ht="17.25">
      <c r="A159" s="172" t="s">
        <v>47</v>
      </c>
      <c r="B159" s="172" t="s">
        <v>998</v>
      </c>
      <c r="C159" s="173">
        <v>6678.643</v>
      </c>
      <c r="D159" s="173">
        <v>0</v>
      </c>
      <c r="E159" s="173">
        <v>0</v>
      </c>
      <c r="F159" s="173">
        <v>6678.643</v>
      </c>
      <c r="G159" s="173">
        <f t="shared" si="4"/>
        <v>0</v>
      </c>
      <c r="I159" s="173">
        <v>1485.193</v>
      </c>
      <c r="J159" s="173">
        <v>0</v>
      </c>
      <c r="K159" s="173">
        <v>0</v>
      </c>
      <c r="L159" s="173">
        <v>1485.193</v>
      </c>
      <c r="M159" s="173">
        <f t="shared" si="5"/>
        <v>0</v>
      </c>
    </row>
    <row r="160" spans="1:13" ht="17.25">
      <c r="A160" s="172" t="s">
        <v>636</v>
      </c>
      <c r="B160" s="172" t="s">
        <v>999</v>
      </c>
      <c r="C160" s="173">
        <v>1039.415</v>
      </c>
      <c r="D160" s="173">
        <v>63.74007936507926</v>
      </c>
      <c r="E160" s="173">
        <v>31.872817460317403</v>
      </c>
      <c r="F160" s="173">
        <v>1007.548</v>
      </c>
      <c r="G160" s="173">
        <f t="shared" si="4"/>
        <v>31.867261904761857</v>
      </c>
      <c r="I160" s="173">
        <v>269.727</v>
      </c>
      <c r="J160" s="173">
        <v>26.60753968253971</v>
      </c>
      <c r="K160" s="173">
        <v>13.303769841269856</v>
      </c>
      <c r="L160" s="173">
        <v>256.423</v>
      </c>
      <c r="M160" s="173">
        <f t="shared" si="5"/>
        <v>13.303769841269853</v>
      </c>
    </row>
    <row r="161" spans="1:13" ht="17.25">
      <c r="A161" s="172" t="s">
        <v>185</v>
      </c>
      <c r="B161" s="172" t="s">
        <v>1000</v>
      </c>
      <c r="C161" s="173">
        <v>436.574</v>
      </c>
      <c r="D161" s="173">
        <v>48.652979252033845</v>
      </c>
      <c r="E161" s="173">
        <v>48.65297925203382</v>
      </c>
      <c r="F161" s="173">
        <v>436.574</v>
      </c>
      <c r="G161" s="173">
        <f t="shared" si="4"/>
        <v>2.1316282072803006E-14</v>
      </c>
      <c r="I161" s="173">
        <v>34.779</v>
      </c>
      <c r="J161" s="173">
        <v>3.7981684302596435</v>
      </c>
      <c r="K161" s="173">
        <v>3.7981684302596435</v>
      </c>
      <c r="L161" s="173">
        <v>34.779</v>
      </c>
      <c r="M161" s="173">
        <f t="shared" si="5"/>
        <v>0</v>
      </c>
    </row>
    <row r="162" spans="2:13" ht="17.25">
      <c r="B162" s="172" t="s">
        <v>1001</v>
      </c>
      <c r="C162" s="173">
        <v>199.29299999999998</v>
      </c>
      <c r="D162" s="173">
        <v>0</v>
      </c>
      <c r="E162" s="173">
        <v>0</v>
      </c>
      <c r="F162" s="173">
        <v>199.293</v>
      </c>
      <c r="G162" s="173">
        <f t="shared" si="4"/>
        <v>0</v>
      </c>
      <c r="I162" s="173">
        <v>0</v>
      </c>
      <c r="J162" s="173">
        <v>0</v>
      </c>
      <c r="K162" s="173">
        <v>0</v>
      </c>
      <c r="L162" s="173">
        <v>0</v>
      </c>
      <c r="M162" s="173">
        <f t="shared" si="5"/>
        <v>0</v>
      </c>
    </row>
    <row r="163" spans="1:13" ht="17.25">
      <c r="A163" s="172" t="s">
        <v>48</v>
      </c>
      <c r="B163" s="172" t="s">
        <v>1002</v>
      </c>
      <c r="C163" s="173">
        <v>461.123</v>
      </c>
      <c r="D163" s="173">
        <v>134.93859844271438</v>
      </c>
      <c r="E163" s="173">
        <v>68.98712987976083</v>
      </c>
      <c r="F163" s="173">
        <v>395.172</v>
      </c>
      <c r="G163" s="173">
        <f t="shared" si="4"/>
        <v>65.95146856295355</v>
      </c>
      <c r="I163" s="173">
        <v>0</v>
      </c>
      <c r="J163" s="173">
        <v>0</v>
      </c>
      <c r="K163" s="173">
        <v>0</v>
      </c>
      <c r="L163" s="173">
        <v>0</v>
      </c>
      <c r="M163" s="173">
        <f t="shared" si="5"/>
        <v>0</v>
      </c>
    </row>
    <row r="164" spans="1:13" ht="17.25">
      <c r="A164" s="172" t="s">
        <v>1003</v>
      </c>
      <c r="B164" s="172" t="s">
        <v>1004</v>
      </c>
      <c r="C164" s="173">
        <v>104.13799999999999</v>
      </c>
      <c r="D164" s="173">
        <v>0</v>
      </c>
      <c r="E164" s="173">
        <v>0</v>
      </c>
      <c r="F164" s="173">
        <v>104.138</v>
      </c>
      <c r="G164" s="173">
        <f t="shared" si="4"/>
        <v>0</v>
      </c>
      <c r="I164" s="173">
        <v>0</v>
      </c>
      <c r="J164" s="173">
        <v>0</v>
      </c>
      <c r="K164" s="173">
        <v>0</v>
      </c>
      <c r="L164" s="173">
        <v>0</v>
      </c>
      <c r="M164" s="173">
        <f t="shared" si="5"/>
        <v>0</v>
      </c>
    </row>
    <row r="165" spans="1:13" ht="17.25">
      <c r="A165" s="172" t="s">
        <v>189</v>
      </c>
      <c r="B165" s="172" t="s">
        <v>1005</v>
      </c>
      <c r="C165" s="173">
        <v>191.636</v>
      </c>
      <c r="D165" s="173">
        <v>25.662380469429174</v>
      </c>
      <c r="E165" s="173">
        <v>13.084607118709568</v>
      </c>
      <c r="F165" s="173">
        <v>179.058</v>
      </c>
      <c r="G165" s="173">
        <f t="shared" si="4"/>
        <v>12.577773350719605</v>
      </c>
      <c r="I165" s="173">
        <v>24.507</v>
      </c>
      <c r="J165" s="173">
        <v>6.03514681734763</v>
      </c>
      <c r="K165" s="173">
        <v>3.1151055249686084</v>
      </c>
      <c r="L165" s="173">
        <v>21.587</v>
      </c>
      <c r="M165" s="173">
        <f t="shared" si="5"/>
        <v>2.9200412923790213</v>
      </c>
    </row>
    <row r="166" spans="1:13" ht="17.25">
      <c r="A166" s="172" t="s">
        <v>1006</v>
      </c>
      <c r="B166" s="172" t="s">
        <v>1007</v>
      </c>
      <c r="C166" s="173">
        <v>429.77599999999995</v>
      </c>
      <c r="D166" s="173">
        <v>0</v>
      </c>
      <c r="E166" s="173">
        <v>0</v>
      </c>
      <c r="F166" s="173">
        <v>429.776</v>
      </c>
      <c r="G166" s="173">
        <f t="shared" si="4"/>
        <v>0</v>
      </c>
      <c r="I166" s="173">
        <v>0</v>
      </c>
      <c r="J166" s="173">
        <v>0</v>
      </c>
      <c r="K166" s="173">
        <v>0</v>
      </c>
      <c r="L166" s="173">
        <v>0</v>
      </c>
      <c r="M166" s="173">
        <f t="shared" si="5"/>
        <v>0</v>
      </c>
    </row>
    <row r="167" spans="1:13" ht="17.25">
      <c r="A167" s="172" t="s">
        <v>642</v>
      </c>
      <c r="B167" s="172" t="s">
        <v>1008</v>
      </c>
      <c r="C167" s="173">
        <v>195.44</v>
      </c>
      <c r="D167" s="173">
        <v>0</v>
      </c>
      <c r="E167" s="173">
        <v>0</v>
      </c>
      <c r="F167" s="173">
        <v>195.44</v>
      </c>
      <c r="G167" s="173">
        <f t="shared" si="4"/>
        <v>0</v>
      </c>
      <c r="I167" s="173">
        <v>13.365</v>
      </c>
      <c r="J167" s="173">
        <v>0</v>
      </c>
      <c r="K167" s="173">
        <v>0</v>
      </c>
      <c r="L167" s="173">
        <v>13.365</v>
      </c>
      <c r="M167" s="173">
        <f t="shared" si="5"/>
        <v>0</v>
      </c>
    </row>
    <row r="168" spans="1:13" ht="17.25">
      <c r="A168" s="172" t="s">
        <v>49</v>
      </c>
      <c r="B168" s="172" t="s">
        <v>1009</v>
      </c>
      <c r="C168" s="173">
        <v>51.609</v>
      </c>
      <c r="D168" s="173">
        <v>0</v>
      </c>
      <c r="E168" s="173">
        <v>0</v>
      </c>
      <c r="F168" s="173">
        <v>51.609</v>
      </c>
      <c r="G168" s="173">
        <f t="shared" si="4"/>
        <v>0</v>
      </c>
      <c r="I168" s="173">
        <v>0</v>
      </c>
      <c r="J168" s="173">
        <v>0</v>
      </c>
      <c r="K168" s="173">
        <v>0</v>
      </c>
      <c r="L168" s="173">
        <v>0</v>
      </c>
      <c r="M168" s="173">
        <f t="shared" si="5"/>
        <v>0</v>
      </c>
    </row>
    <row r="169" spans="2:13" ht="17.25">
      <c r="B169" s="172" t="s">
        <v>1010</v>
      </c>
      <c r="C169" s="173">
        <v>0</v>
      </c>
      <c r="D169" s="173">
        <v>0</v>
      </c>
      <c r="E169" s="173">
        <v>0</v>
      </c>
      <c r="F169" s="173">
        <v>0</v>
      </c>
      <c r="G169" s="173">
        <f t="shared" si="4"/>
        <v>0</v>
      </c>
      <c r="I169" s="173">
        <v>0</v>
      </c>
      <c r="J169" s="173">
        <v>0</v>
      </c>
      <c r="K169" s="173">
        <v>0</v>
      </c>
      <c r="L169" s="173">
        <v>0</v>
      </c>
      <c r="M169" s="173">
        <f t="shared" si="5"/>
        <v>0</v>
      </c>
    </row>
    <row r="170" spans="2:13" ht="17.25">
      <c r="B170" s="172" t="s">
        <v>1011</v>
      </c>
      <c r="C170" s="173">
        <v>0</v>
      </c>
      <c r="D170" s="173">
        <v>0</v>
      </c>
      <c r="E170" s="173">
        <v>0</v>
      </c>
      <c r="F170" s="173">
        <v>0</v>
      </c>
      <c r="G170" s="173">
        <f t="shared" si="4"/>
        <v>0</v>
      </c>
      <c r="I170" s="173">
        <v>0</v>
      </c>
      <c r="J170" s="173">
        <v>0</v>
      </c>
      <c r="K170" s="173">
        <v>0</v>
      </c>
      <c r="L170" s="173">
        <v>0</v>
      </c>
      <c r="M170" s="173">
        <f t="shared" si="5"/>
        <v>0</v>
      </c>
    </row>
    <row r="171" spans="1:13" ht="17.25">
      <c r="A171" s="172" t="s">
        <v>637</v>
      </c>
      <c r="B171" s="172" t="s">
        <v>1012</v>
      </c>
      <c r="C171" s="173">
        <v>193.25</v>
      </c>
      <c r="D171" s="173">
        <v>50.989535440612954</v>
      </c>
      <c r="E171" s="173">
        <v>28.100902644742384</v>
      </c>
      <c r="F171" s="173">
        <v>170.361</v>
      </c>
      <c r="G171" s="173">
        <f t="shared" si="4"/>
        <v>22.88863279587057</v>
      </c>
      <c r="I171" s="173">
        <v>0</v>
      </c>
      <c r="J171" s="173">
        <v>0</v>
      </c>
      <c r="K171" s="173">
        <v>0</v>
      </c>
      <c r="L171" s="173">
        <v>0</v>
      </c>
      <c r="M171" s="173">
        <f t="shared" si="5"/>
        <v>0</v>
      </c>
    </row>
    <row r="172" spans="1:13" ht="17.25">
      <c r="A172" s="172" t="s">
        <v>194</v>
      </c>
      <c r="B172" s="172" t="s">
        <v>1013</v>
      </c>
      <c r="C172" s="173">
        <v>179.58</v>
      </c>
      <c r="D172" s="173">
        <v>0</v>
      </c>
      <c r="E172" s="173">
        <v>0</v>
      </c>
      <c r="F172" s="173">
        <v>179.58</v>
      </c>
      <c r="G172" s="173">
        <f t="shared" si="4"/>
        <v>0</v>
      </c>
      <c r="I172" s="173">
        <v>0</v>
      </c>
      <c r="J172" s="173">
        <v>0</v>
      </c>
      <c r="K172" s="173">
        <v>0</v>
      </c>
      <c r="L172" s="173">
        <v>0</v>
      </c>
      <c r="M172" s="173">
        <f t="shared" si="5"/>
        <v>0</v>
      </c>
    </row>
    <row r="173" spans="1:13" ht="17.25">
      <c r="A173" s="172" t="s">
        <v>50</v>
      </c>
      <c r="B173" s="172" t="s">
        <v>1014</v>
      </c>
      <c r="C173" s="173">
        <v>576.914</v>
      </c>
      <c r="D173" s="173">
        <v>0</v>
      </c>
      <c r="E173" s="173">
        <v>0</v>
      </c>
      <c r="F173" s="173">
        <v>576.914</v>
      </c>
      <c r="G173" s="173">
        <f t="shared" si="4"/>
        <v>0</v>
      </c>
      <c r="I173" s="173">
        <v>10.219</v>
      </c>
      <c r="J173" s="173">
        <v>0</v>
      </c>
      <c r="K173" s="173">
        <v>0</v>
      </c>
      <c r="L173" s="173">
        <v>10.219</v>
      </c>
      <c r="M173" s="173">
        <f t="shared" si="5"/>
        <v>0</v>
      </c>
    </row>
    <row r="174" spans="1:13" ht="17.25">
      <c r="A174" s="172" t="s">
        <v>195</v>
      </c>
      <c r="B174" s="172" t="s">
        <v>1015</v>
      </c>
      <c r="C174" s="173">
        <v>227.564</v>
      </c>
      <c r="D174" s="173">
        <v>16.647534283386218</v>
      </c>
      <c r="E174" s="173">
        <v>16.647534283386218</v>
      </c>
      <c r="F174" s="173">
        <v>227.564</v>
      </c>
      <c r="G174" s="173">
        <f t="shared" si="4"/>
        <v>0</v>
      </c>
      <c r="I174" s="173">
        <v>70.747</v>
      </c>
      <c r="J174" s="173">
        <v>5.207826667360137</v>
      </c>
      <c r="K174" s="173">
        <v>5.207826667360136</v>
      </c>
      <c r="L174" s="173">
        <v>70.747</v>
      </c>
      <c r="M174" s="173">
        <f t="shared" si="5"/>
        <v>8.881784197001252E-16</v>
      </c>
    </row>
    <row r="175" spans="1:13" ht="17.25">
      <c r="A175" s="172" t="s">
        <v>51</v>
      </c>
      <c r="B175" s="172" t="s">
        <v>1016</v>
      </c>
      <c r="C175" s="173">
        <v>378.228</v>
      </c>
      <c r="D175" s="173">
        <v>28.74656408354967</v>
      </c>
      <c r="E175" s="173">
        <v>14.745025336793994</v>
      </c>
      <c r="F175" s="173">
        <v>364.226</v>
      </c>
      <c r="G175" s="173">
        <f t="shared" si="4"/>
        <v>14.001538746755678</v>
      </c>
      <c r="I175" s="173">
        <v>0.935</v>
      </c>
      <c r="J175" s="173">
        <v>0.9347423062662216</v>
      </c>
      <c r="K175" s="173">
        <v>0.46737115313311084</v>
      </c>
      <c r="L175" s="173">
        <v>0.468</v>
      </c>
      <c r="M175" s="173">
        <f t="shared" si="5"/>
        <v>0.46737115313311073</v>
      </c>
    </row>
    <row r="176" spans="2:13" ht="17.25">
      <c r="B176" s="172" t="s">
        <v>1017</v>
      </c>
      <c r="C176" s="173">
        <v>45.617</v>
      </c>
      <c r="D176" s="173">
        <v>0</v>
      </c>
      <c r="E176" s="173">
        <v>0</v>
      </c>
      <c r="F176" s="173">
        <v>45.617</v>
      </c>
      <c r="G176" s="173">
        <f t="shared" si="4"/>
        <v>0</v>
      </c>
      <c r="I176" s="173">
        <v>0</v>
      </c>
      <c r="J176" s="173">
        <v>0</v>
      </c>
      <c r="K176" s="173">
        <v>0</v>
      </c>
      <c r="L176" s="173">
        <v>0</v>
      </c>
      <c r="M176" s="173">
        <f t="shared" si="5"/>
        <v>0</v>
      </c>
    </row>
    <row r="177" spans="1:13" ht="17.25">
      <c r="A177" s="172" t="s">
        <v>52</v>
      </c>
      <c r="B177" s="172" t="s">
        <v>1018</v>
      </c>
      <c r="C177" s="173">
        <v>2349.66</v>
      </c>
      <c r="D177" s="173">
        <v>0</v>
      </c>
      <c r="E177" s="173">
        <v>0</v>
      </c>
      <c r="F177" s="173">
        <v>2349.66</v>
      </c>
      <c r="G177" s="173">
        <f t="shared" si="4"/>
        <v>0</v>
      </c>
      <c r="I177" s="173">
        <v>223.551</v>
      </c>
      <c r="J177" s="173">
        <v>0</v>
      </c>
      <c r="K177" s="173">
        <v>0</v>
      </c>
      <c r="L177" s="173">
        <v>223.551</v>
      </c>
      <c r="M177" s="173">
        <f t="shared" si="5"/>
        <v>0</v>
      </c>
    </row>
    <row r="178" spans="2:13" ht="17.25">
      <c r="B178" s="172" t="s">
        <v>1019</v>
      </c>
      <c r="C178" s="173">
        <v>0</v>
      </c>
      <c r="D178" s="173">
        <v>0</v>
      </c>
      <c r="E178" s="173">
        <v>0</v>
      </c>
      <c r="F178" s="173">
        <v>0</v>
      </c>
      <c r="G178" s="173">
        <f t="shared" si="4"/>
        <v>0</v>
      </c>
      <c r="I178" s="173">
        <v>0</v>
      </c>
      <c r="J178" s="173">
        <v>0</v>
      </c>
      <c r="K178" s="173">
        <v>0</v>
      </c>
      <c r="L178" s="173">
        <v>0</v>
      </c>
      <c r="M178" s="173">
        <f t="shared" si="5"/>
        <v>0</v>
      </c>
    </row>
    <row r="179" spans="1:13" ht="17.25">
      <c r="A179" s="172" t="s">
        <v>638</v>
      </c>
      <c r="B179" s="172" t="s">
        <v>1020</v>
      </c>
      <c r="C179" s="173">
        <v>466.072</v>
      </c>
      <c r="D179" s="173">
        <v>13.454240682688976</v>
      </c>
      <c r="E179" s="173">
        <v>13.45424068268897</v>
      </c>
      <c r="F179" s="173">
        <v>466.072</v>
      </c>
      <c r="G179" s="173">
        <f t="shared" si="4"/>
        <v>5.329070518200751E-15</v>
      </c>
      <c r="I179" s="173">
        <v>45.846</v>
      </c>
      <c r="J179" s="173">
        <v>1.6664925113200977</v>
      </c>
      <c r="K179" s="173">
        <v>1.6664925113200975</v>
      </c>
      <c r="L179" s="173">
        <v>45.846</v>
      </c>
      <c r="M179" s="173">
        <f t="shared" si="5"/>
        <v>2.220446049250313E-16</v>
      </c>
    </row>
    <row r="180" spans="1:13" ht="17.25">
      <c r="A180" s="172" t="s">
        <v>582</v>
      </c>
      <c r="B180" s="172" t="s">
        <v>1021</v>
      </c>
      <c r="C180" s="173">
        <v>379.784</v>
      </c>
      <c r="D180" s="173">
        <v>0</v>
      </c>
      <c r="E180" s="173">
        <v>0</v>
      </c>
      <c r="F180" s="173">
        <v>379.784</v>
      </c>
      <c r="G180" s="173">
        <f t="shared" si="4"/>
        <v>0</v>
      </c>
      <c r="I180" s="173">
        <v>49.268</v>
      </c>
      <c r="J180" s="173">
        <v>0</v>
      </c>
      <c r="K180" s="173">
        <v>0</v>
      </c>
      <c r="L180" s="173">
        <v>49.268</v>
      </c>
      <c r="M180" s="173">
        <f t="shared" si="5"/>
        <v>0</v>
      </c>
    </row>
    <row r="181" spans="1:13" ht="17.25">
      <c r="A181" s="172" t="s">
        <v>53</v>
      </c>
      <c r="B181" s="172" t="s">
        <v>1022</v>
      </c>
      <c r="C181" s="173">
        <v>255.871</v>
      </c>
      <c r="D181" s="173">
        <v>0</v>
      </c>
      <c r="E181" s="173">
        <v>0</v>
      </c>
      <c r="F181" s="173">
        <v>255.871</v>
      </c>
      <c r="G181" s="173">
        <f t="shared" si="4"/>
        <v>0</v>
      </c>
      <c r="I181" s="173">
        <v>0</v>
      </c>
      <c r="J181" s="173">
        <v>0</v>
      </c>
      <c r="K181" s="173">
        <v>0</v>
      </c>
      <c r="L181" s="173">
        <v>0</v>
      </c>
      <c r="M181" s="173">
        <f t="shared" si="5"/>
        <v>0</v>
      </c>
    </row>
    <row r="182" spans="1:13" ht="17.25">
      <c r="A182" s="172" t="s">
        <v>54</v>
      </c>
      <c r="B182" s="172" t="s">
        <v>1023</v>
      </c>
      <c r="C182" s="173">
        <v>179.122</v>
      </c>
      <c r="D182" s="173">
        <v>67.26842836751571</v>
      </c>
      <c r="E182" s="173">
        <v>67.26842836751585</v>
      </c>
      <c r="F182" s="173">
        <v>179.122</v>
      </c>
      <c r="G182" s="173">
        <f t="shared" si="4"/>
        <v>-1.4210854715202004E-13</v>
      </c>
      <c r="I182" s="173">
        <v>68.238</v>
      </c>
      <c r="J182" s="173">
        <v>57.3726059900335</v>
      </c>
      <c r="K182" s="173">
        <v>57.37260599003347</v>
      </c>
      <c r="L182" s="173">
        <v>68.238</v>
      </c>
      <c r="M182" s="173">
        <f t="shared" si="5"/>
        <v>2.842170943040401E-14</v>
      </c>
    </row>
    <row r="183" spans="1:13" ht="17.25">
      <c r="A183" s="172" t="s">
        <v>583</v>
      </c>
      <c r="B183" s="172" t="s">
        <v>1024</v>
      </c>
      <c r="C183" s="173">
        <v>214.911</v>
      </c>
      <c r="D183" s="173">
        <v>0</v>
      </c>
      <c r="E183" s="173">
        <v>0</v>
      </c>
      <c r="F183" s="173">
        <v>214.911</v>
      </c>
      <c r="G183" s="173">
        <f t="shared" si="4"/>
        <v>0</v>
      </c>
      <c r="I183" s="173">
        <v>1.877</v>
      </c>
      <c r="J183" s="173">
        <v>0</v>
      </c>
      <c r="K183" s="173">
        <v>0</v>
      </c>
      <c r="L183" s="173">
        <v>1.877</v>
      </c>
      <c r="M183" s="173">
        <f t="shared" si="5"/>
        <v>0</v>
      </c>
    </row>
    <row r="184" spans="1:13" ht="17.25">
      <c r="A184" s="172" t="s">
        <v>92</v>
      </c>
      <c r="B184" s="172" t="s">
        <v>1025</v>
      </c>
      <c r="C184" s="173">
        <v>206.382</v>
      </c>
      <c r="D184" s="173">
        <v>0</v>
      </c>
      <c r="E184" s="173">
        <v>0</v>
      </c>
      <c r="F184" s="173">
        <v>206.382</v>
      </c>
      <c r="G184" s="173">
        <f t="shared" si="4"/>
        <v>0</v>
      </c>
      <c r="I184" s="173">
        <v>0</v>
      </c>
      <c r="J184" s="173">
        <v>0</v>
      </c>
      <c r="K184" s="173">
        <v>0</v>
      </c>
      <c r="L184" s="173">
        <v>0</v>
      </c>
      <c r="M184" s="173">
        <f t="shared" si="5"/>
        <v>0</v>
      </c>
    </row>
    <row r="185" spans="1:13" ht="17.25">
      <c r="A185" s="172" t="s">
        <v>55</v>
      </c>
      <c r="B185" s="172" t="s">
        <v>1026</v>
      </c>
      <c r="C185" s="173">
        <v>170.362</v>
      </c>
      <c r="D185" s="173">
        <v>0</v>
      </c>
      <c r="E185" s="173">
        <v>0</v>
      </c>
      <c r="F185" s="173">
        <v>170.362</v>
      </c>
      <c r="G185" s="173">
        <f t="shared" si="4"/>
        <v>0</v>
      </c>
      <c r="I185" s="173">
        <v>0</v>
      </c>
      <c r="J185" s="173">
        <v>0</v>
      </c>
      <c r="K185" s="173">
        <v>0</v>
      </c>
      <c r="L185" s="173">
        <v>0</v>
      </c>
      <c r="M185" s="173">
        <f t="shared" si="5"/>
        <v>0</v>
      </c>
    </row>
    <row r="186" spans="1:13" ht="17.25">
      <c r="A186" s="172" t="s">
        <v>56</v>
      </c>
      <c r="B186" s="172" t="s">
        <v>1027</v>
      </c>
      <c r="C186" s="173">
        <v>140.111</v>
      </c>
      <c r="D186" s="173">
        <v>0</v>
      </c>
      <c r="E186" s="173">
        <v>0</v>
      </c>
      <c r="F186" s="173">
        <v>140.111</v>
      </c>
      <c r="G186" s="173">
        <f t="shared" si="4"/>
        <v>0</v>
      </c>
      <c r="I186" s="173">
        <v>0.981</v>
      </c>
      <c r="J186" s="173">
        <v>0</v>
      </c>
      <c r="K186" s="173">
        <v>0</v>
      </c>
      <c r="L186" s="173">
        <v>0.981</v>
      </c>
      <c r="M186" s="173">
        <f t="shared" si="5"/>
        <v>0</v>
      </c>
    </row>
    <row r="187" spans="1:13" ht="17.25">
      <c r="A187" s="172" t="s">
        <v>104</v>
      </c>
      <c r="B187" s="172" t="s">
        <v>1028</v>
      </c>
      <c r="C187" s="173">
        <v>326.751</v>
      </c>
      <c r="D187" s="173">
        <v>0</v>
      </c>
      <c r="E187" s="173">
        <v>0</v>
      </c>
      <c r="F187" s="173">
        <v>326.751</v>
      </c>
      <c r="G187" s="173">
        <f t="shared" si="4"/>
        <v>0</v>
      </c>
      <c r="I187" s="173">
        <v>16.958</v>
      </c>
      <c r="J187" s="173">
        <v>0</v>
      </c>
      <c r="K187" s="173">
        <v>0</v>
      </c>
      <c r="L187" s="173">
        <v>16.958</v>
      </c>
      <c r="M187" s="173">
        <f t="shared" si="5"/>
        <v>0</v>
      </c>
    </row>
    <row r="188" spans="1:13" ht="17.25">
      <c r="A188" s="172" t="s">
        <v>584</v>
      </c>
      <c r="B188" s="172" t="s">
        <v>1029</v>
      </c>
      <c r="C188" s="173">
        <v>147.328</v>
      </c>
      <c r="D188" s="173">
        <v>0</v>
      </c>
      <c r="E188" s="173">
        <v>0</v>
      </c>
      <c r="F188" s="173">
        <v>147.328</v>
      </c>
      <c r="G188" s="173">
        <f t="shared" si="4"/>
        <v>0</v>
      </c>
      <c r="I188" s="173">
        <v>0</v>
      </c>
      <c r="J188" s="173">
        <v>0</v>
      </c>
      <c r="K188" s="173">
        <v>0</v>
      </c>
      <c r="L188" s="173">
        <v>0</v>
      </c>
      <c r="M188" s="173">
        <f t="shared" si="5"/>
        <v>0</v>
      </c>
    </row>
    <row r="189" spans="1:13" ht="17.25">
      <c r="A189" s="172" t="s">
        <v>199</v>
      </c>
      <c r="B189" s="172" t="s">
        <v>1030</v>
      </c>
      <c r="C189" s="173">
        <v>127.232</v>
      </c>
      <c r="D189" s="173">
        <v>0</v>
      </c>
      <c r="E189" s="173">
        <v>0</v>
      </c>
      <c r="F189" s="173">
        <v>127.232</v>
      </c>
      <c r="G189" s="173">
        <f t="shared" si="4"/>
        <v>0</v>
      </c>
      <c r="I189" s="173">
        <v>0</v>
      </c>
      <c r="J189" s="173">
        <v>0</v>
      </c>
      <c r="K189" s="173">
        <v>0</v>
      </c>
      <c r="L189" s="173">
        <v>0</v>
      </c>
      <c r="M189" s="173">
        <f t="shared" si="5"/>
        <v>0</v>
      </c>
    </row>
    <row r="190" spans="1:13" ht="17.25">
      <c r="A190" s="172" t="s">
        <v>57</v>
      </c>
      <c r="B190" s="172" t="s">
        <v>1031</v>
      </c>
      <c r="C190" s="173">
        <v>183.434</v>
      </c>
      <c r="D190" s="173">
        <v>0</v>
      </c>
      <c r="E190" s="173">
        <v>0</v>
      </c>
      <c r="F190" s="173">
        <v>183.434</v>
      </c>
      <c r="G190" s="173">
        <f t="shared" si="4"/>
        <v>0</v>
      </c>
      <c r="I190" s="173">
        <v>0</v>
      </c>
      <c r="J190" s="173">
        <v>0</v>
      </c>
      <c r="K190" s="173">
        <v>0</v>
      </c>
      <c r="L190" s="173">
        <v>0</v>
      </c>
      <c r="M190" s="173">
        <f t="shared" si="5"/>
        <v>0</v>
      </c>
    </row>
    <row r="191" spans="1:13" ht="17.25">
      <c r="A191" s="172" t="s">
        <v>586</v>
      </c>
      <c r="B191" s="172" t="s">
        <v>1032</v>
      </c>
      <c r="C191" s="173">
        <v>149.551</v>
      </c>
      <c r="D191" s="173">
        <v>0</v>
      </c>
      <c r="E191" s="173">
        <v>0</v>
      </c>
      <c r="F191" s="173">
        <v>149.551</v>
      </c>
      <c r="G191" s="173">
        <f t="shared" si="4"/>
        <v>0</v>
      </c>
      <c r="I191" s="173">
        <v>2.532</v>
      </c>
      <c r="J191" s="173">
        <v>0</v>
      </c>
      <c r="K191" s="173">
        <v>0</v>
      </c>
      <c r="L191" s="173">
        <v>2.532</v>
      </c>
      <c r="M191" s="173">
        <f t="shared" si="5"/>
        <v>0</v>
      </c>
    </row>
    <row r="192" spans="1:13" ht="17.25">
      <c r="A192" s="172" t="s">
        <v>587</v>
      </c>
      <c r="B192" s="172" t="s">
        <v>1033</v>
      </c>
      <c r="C192" s="173">
        <v>368.182</v>
      </c>
      <c r="D192" s="173">
        <v>0</v>
      </c>
      <c r="E192" s="173">
        <v>0</v>
      </c>
      <c r="F192" s="173">
        <v>368.182</v>
      </c>
      <c r="G192" s="173">
        <f t="shared" si="4"/>
        <v>0</v>
      </c>
      <c r="I192" s="173">
        <v>0</v>
      </c>
      <c r="J192" s="173">
        <v>0</v>
      </c>
      <c r="K192" s="173">
        <v>0</v>
      </c>
      <c r="L192" s="173">
        <v>0</v>
      </c>
      <c r="M192" s="173">
        <f t="shared" si="5"/>
        <v>0</v>
      </c>
    </row>
    <row r="193" spans="1:13" ht="17.25">
      <c r="A193" s="172" t="s">
        <v>588</v>
      </c>
      <c r="B193" s="172" t="s">
        <v>1034</v>
      </c>
      <c r="C193" s="173">
        <v>122.31</v>
      </c>
      <c r="D193" s="173">
        <v>0</v>
      </c>
      <c r="E193" s="173">
        <v>0</v>
      </c>
      <c r="F193" s="173">
        <v>122.31</v>
      </c>
      <c r="G193" s="173">
        <f t="shared" si="4"/>
        <v>0</v>
      </c>
      <c r="I193" s="173">
        <v>0</v>
      </c>
      <c r="J193" s="173">
        <v>0</v>
      </c>
      <c r="K193" s="173">
        <v>0</v>
      </c>
      <c r="L193" s="173">
        <v>0</v>
      </c>
      <c r="M193" s="173">
        <f t="shared" si="5"/>
        <v>0</v>
      </c>
    </row>
    <row r="194" spans="1:13" ht="17.25">
      <c r="A194" s="172" t="s">
        <v>589</v>
      </c>
      <c r="B194" s="172" t="s">
        <v>1035</v>
      </c>
      <c r="C194" s="173">
        <v>119.383</v>
      </c>
      <c r="D194" s="173">
        <v>0</v>
      </c>
      <c r="E194" s="173">
        <v>0</v>
      </c>
      <c r="F194" s="173">
        <v>119.383</v>
      </c>
      <c r="G194" s="173">
        <f t="shared" si="4"/>
        <v>0</v>
      </c>
      <c r="I194" s="173">
        <v>0</v>
      </c>
      <c r="J194" s="173">
        <v>0</v>
      </c>
      <c r="K194" s="173">
        <v>0</v>
      </c>
      <c r="L194" s="173">
        <v>0</v>
      </c>
      <c r="M194" s="173">
        <f t="shared" si="5"/>
        <v>0</v>
      </c>
    </row>
    <row r="195" spans="1:13" ht="17.25">
      <c r="A195" s="172" t="s">
        <v>590</v>
      </c>
      <c r="B195" s="172" t="s">
        <v>1036</v>
      </c>
      <c r="C195" s="173">
        <v>299.896</v>
      </c>
      <c r="D195" s="173">
        <v>0</v>
      </c>
      <c r="E195" s="173">
        <v>0</v>
      </c>
      <c r="F195" s="173">
        <v>299.896</v>
      </c>
      <c r="G195" s="173">
        <f t="shared" si="4"/>
        <v>0</v>
      </c>
      <c r="I195" s="173">
        <v>0</v>
      </c>
      <c r="J195" s="173">
        <v>0</v>
      </c>
      <c r="K195" s="173">
        <v>0</v>
      </c>
      <c r="L195" s="173">
        <v>0</v>
      </c>
      <c r="M195" s="173">
        <f t="shared" si="5"/>
        <v>0</v>
      </c>
    </row>
    <row r="196" spans="1:13" ht="17.25">
      <c r="A196" s="172" t="s">
        <v>591</v>
      </c>
      <c r="B196" s="172" t="s">
        <v>1037</v>
      </c>
      <c r="C196" s="173">
        <v>481.783</v>
      </c>
      <c r="D196" s="173">
        <v>0</v>
      </c>
      <c r="E196" s="173">
        <v>0</v>
      </c>
      <c r="F196" s="173">
        <v>481.783</v>
      </c>
      <c r="G196" s="173">
        <f aca="true" t="shared" si="6" ref="G196:G233">(D196-E196)</f>
        <v>0</v>
      </c>
      <c r="I196" s="173">
        <v>7.845</v>
      </c>
      <c r="J196" s="173">
        <v>0</v>
      </c>
      <c r="K196" s="173">
        <v>0</v>
      </c>
      <c r="L196" s="173">
        <v>7.845</v>
      </c>
      <c r="M196" s="173">
        <f aca="true" t="shared" si="7" ref="M196:M233">(J196-K196)</f>
        <v>0</v>
      </c>
    </row>
    <row r="197" spans="1:13" ht="17.25">
      <c r="A197" s="172" t="s">
        <v>592</v>
      </c>
      <c r="B197" s="172" t="s">
        <v>1038</v>
      </c>
      <c r="C197" s="173">
        <v>486.799</v>
      </c>
      <c r="D197" s="173">
        <v>0</v>
      </c>
      <c r="E197" s="173">
        <v>0</v>
      </c>
      <c r="F197" s="173">
        <v>486.799</v>
      </c>
      <c r="G197" s="173">
        <f t="shared" si="6"/>
        <v>0</v>
      </c>
      <c r="I197" s="173">
        <v>49.886</v>
      </c>
      <c r="J197" s="173">
        <v>0</v>
      </c>
      <c r="K197" s="173">
        <v>0</v>
      </c>
      <c r="L197" s="173">
        <v>49.886</v>
      </c>
      <c r="M197" s="173">
        <f t="shared" si="7"/>
        <v>0</v>
      </c>
    </row>
    <row r="198" spans="1:13" ht="17.25">
      <c r="A198" s="172" t="s">
        <v>1039</v>
      </c>
      <c r="B198" s="172" t="s">
        <v>1040</v>
      </c>
      <c r="C198" s="173">
        <v>0</v>
      </c>
      <c r="D198" s="173">
        <v>0</v>
      </c>
      <c r="E198" s="173">
        <v>0</v>
      </c>
      <c r="F198" s="173">
        <v>0</v>
      </c>
      <c r="G198" s="173">
        <f t="shared" si="6"/>
        <v>0</v>
      </c>
      <c r="I198" s="173">
        <v>0</v>
      </c>
      <c r="J198" s="173">
        <v>0</v>
      </c>
      <c r="K198" s="173">
        <v>0</v>
      </c>
      <c r="L198" s="173">
        <v>0</v>
      </c>
      <c r="M198" s="173">
        <f t="shared" si="7"/>
        <v>0</v>
      </c>
    </row>
    <row r="199" spans="1:13" ht="17.25">
      <c r="A199" s="172" t="s">
        <v>58</v>
      </c>
      <c r="B199" s="172" t="s">
        <v>1041</v>
      </c>
      <c r="C199" s="173">
        <v>307.48</v>
      </c>
      <c r="D199" s="173">
        <v>44.985410817278776</v>
      </c>
      <c r="E199" s="173">
        <v>44.98541081727881</v>
      </c>
      <c r="F199" s="173">
        <v>307.48</v>
      </c>
      <c r="G199" s="173">
        <f t="shared" si="6"/>
        <v>-3.552713678800501E-14</v>
      </c>
      <c r="I199" s="173">
        <v>0.989</v>
      </c>
      <c r="J199" s="173">
        <v>0</v>
      </c>
      <c r="K199" s="173">
        <v>0</v>
      </c>
      <c r="L199" s="173">
        <v>0.989</v>
      </c>
      <c r="M199" s="173">
        <f t="shared" si="7"/>
        <v>0</v>
      </c>
    </row>
    <row r="200" spans="1:13" ht="17.25">
      <c r="A200" s="172" t="s">
        <v>59</v>
      </c>
      <c r="B200" s="172" t="s">
        <v>1042</v>
      </c>
      <c r="C200" s="173">
        <v>457.416</v>
      </c>
      <c r="D200" s="173">
        <v>0</v>
      </c>
      <c r="E200" s="173">
        <v>0</v>
      </c>
      <c r="F200" s="173">
        <v>457.416</v>
      </c>
      <c r="G200" s="173">
        <f t="shared" si="6"/>
        <v>0</v>
      </c>
      <c r="I200" s="173">
        <v>2.967</v>
      </c>
      <c r="J200" s="173">
        <v>0</v>
      </c>
      <c r="K200" s="173">
        <v>0</v>
      </c>
      <c r="L200" s="173">
        <v>2.967</v>
      </c>
      <c r="M200" s="173">
        <f t="shared" si="7"/>
        <v>0</v>
      </c>
    </row>
    <row r="201" spans="1:13" ht="17.25">
      <c r="A201" s="172" t="s">
        <v>60</v>
      </c>
      <c r="B201" s="172" t="s">
        <v>1043</v>
      </c>
      <c r="C201" s="173">
        <v>501.343</v>
      </c>
      <c r="D201" s="173">
        <v>0</v>
      </c>
      <c r="E201" s="173">
        <v>0</v>
      </c>
      <c r="F201" s="173">
        <v>501.343</v>
      </c>
      <c r="G201" s="173">
        <f t="shared" si="6"/>
        <v>0</v>
      </c>
      <c r="I201" s="173">
        <v>0.995</v>
      </c>
      <c r="J201" s="173">
        <v>0</v>
      </c>
      <c r="K201" s="173">
        <v>0</v>
      </c>
      <c r="L201" s="173">
        <v>0.995</v>
      </c>
      <c r="M201" s="173">
        <f t="shared" si="7"/>
        <v>0</v>
      </c>
    </row>
    <row r="202" spans="1:13" ht="17.25">
      <c r="A202" s="172" t="s">
        <v>61</v>
      </c>
      <c r="B202" s="172" t="s">
        <v>1044</v>
      </c>
      <c r="C202" s="173">
        <v>287.792</v>
      </c>
      <c r="D202" s="173">
        <v>47.60368332538809</v>
      </c>
      <c r="E202" s="173">
        <v>47.60368332538812</v>
      </c>
      <c r="F202" s="173">
        <v>287.792</v>
      </c>
      <c r="G202" s="173">
        <f t="shared" si="6"/>
        <v>-2.842170943040401E-14</v>
      </c>
      <c r="I202" s="173">
        <v>80.068</v>
      </c>
      <c r="J202" s="173">
        <v>15.777322024471662</v>
      </c>
      <c r="K202" s="173">
        <v>15.777322024471658</v>
      </c>
      <c r="L202" s="173">
        <v>80.068</v>
      </c>
      <c r="M202" s="173">
        <f t="shared" si="7"/>
        <v>3.552713678800501E-15</v>
      </c>
    </row>
    <row r="203" spans="1:13" ht="17.25">
      <c r="A203" s="172" t="s">
        <v>62</v>
      </c>
      <c r="B203" s="172" t="s">
        <v>1045</v>
      </c>
      <c r="C203" s="173">
        <v>127.937</v>
      </c>
      <c r="D203" s="173">
        <v>0</v>
      </c>
      <c r="E203" s="173">
        <v>0</v>
      </c>
      <c r="F203" s="173">
        <v>127.937</v>
      </c>
      <c r="G203" s="173">
        <f t="shared" si="6"/>
        <v>0</v>
      </c>
      <c r="I203" s="173">
        <v>0</v>
      </c>
      <c r="J203" s="173">
        <v>0</v>
      </c>
      <c r="K203" s="173">
        <v>0</v>
      </c>
      <c r="L203" s="173">
        <v>0</v>
      </c>
      <c r="M203" s="173">
        <f t="shared" si="7"/>
        <v>0</v>
      </c>
    </row>
    <row r="204" spans="1:13" ht="17.25">
      <c r="A204" s="172" t="s">
        <v>63</v>
      </c>
      <c r="B204" s="172" t="s">
        <v>1046</v>
      </c>
      <c r="C204" s="173">
        <v>2020.976</v>
      </c>
      <c r="D204" s="173">
        <v>0</v>
      </c>
      <c r="E204" s="173">
        <v>0</v>
      </c>
      <c r="F204" s="173">
        <v>2020.976</v>
      </c>
      <c r="G204" s="173">
        <f t="shared" si="6"/>
        <v>0</v>
      </c>
      <c r="I204" s="173">
        <v>98.691</v>
      </c>
      <c r="J204" s="173">
        <v>0</v>
      </c>
      <c r="K204" s="173">
        <v>0</v>
      </c>
      <c r="L204" s="173">
        <v>98.691</v>
      </c>
      <c r="M204" s="173">
        <f t="shared" si="7"/>
        <v>0</v>
      </c>
    </row>
    <row r="205" spans="1:13" ht="17.25">
      <c r="A205" s="172" t="s">
        <v>64</v>
      </c>
      <c r="B205" s="172" t="s">
        <v>1047</v>
      </c>
      <c r="C205" s="173">
        <v>145.63</v>
      </c>
      <c r="D205" s="173">
        <v>0</v>
      </c>
      <c r="E205" s="173">
        <v>0</v>
      </c>
      <c r="F205" s="173">
        <v>145.63</v>
      </c>
      <c r="G205" s="173">
        <f t="shared" si="6"/>
        <v>0</v>
      </c>
      <c r="I205" s="173">
        <v>2.724</v>
      </c>
      <c r="J205" s="173">
        <v>0</v>
      </c>
      <c r="K205" s="173">
        <v>0</v>
      </c>
      <c r="L205" s="173">
        <v>2.724</v>
      </c>
      <c r="M205" s="173">
        <f t="shared" si="7"/>
        <v>0</v>
      </c>
    </row>
    <row r="206" spans="1:13" ht="17.25">
      <c r="A206" s="172" t="s">
        <v>65</v>
      </c>
      <c r="B206" s="172" t="s">
        <v>1048</v>
      </c>
      <c r="C206" s="173">
        <v>315.061</v>
      </c>
      <c r="D206" s="173">
        <v>15.06688648763177</v>
      </c>
      <c r="E206" s="173">
        <v>15.06688648763178</v>
      </c>
      <c r="F206" s="173">
        <v>315.061</v>
      </c>
      <c r="G206" s="173">
        <f t="shared" si="6"/>
        <v>-1.0658141036401503E-14</v>
      </c>
      <c r="I206" s="173">
        <v>11.522</v>
      </c>
      <c r="J206" s="173">
        <v>1.4453228454896974</v>
      </c>
      <c r="K206" s="173">
        <v>1.4453228454896974</v>
      </c>
      <c r="L206" s="173">
        <v>11.522</v>
      </c>
      <c r="M206" s="173">
        <f t="shared" si="7"/>
        <v>0</v>
      </c>
    </row>
    <row r="207" spans="1:13" ht="17.25">
      <c r="A207" s="172" t="s">
        <v>66</v>
      </c>
      <c r="B207" s="172" t="s">
        <v>1049</v>
      </c>
      <c r="C207" s="173">
        <v>624.895</v>
      </c>
      <c r="D207" s="173">
        <v>0</v>
      </c>
      <c r="E207" s="173">
        <v>0</v>
      </c>
      <c r="F207" s="173">
        <v>624.895</v>
      </c>
      <c r="G207" s="173">
        <f t="shared" si="6"/>
        <v>0</v>
      </c>
      <c r="I207" s="173">
        <v>131.331</v>
      </c>
      <c r="J207" s="173">
        <v>0</v>
      </c>
      <c r="K207" s="173">
        <v>0</v>
      </c>
      <c r="L207" s="173">
        <v>131.331</v>
      </c>
      <c r="M207" s="173">
        <f t="shared" si="7"/>
        <v>0</v>
      </c>
    </row>
    <row r="208" spans="1:13" ht="17.25">
      <c r="A208" s="172" t="s">
        <v>67</v>
      </c>
      <c r="B208" s="172" t="s">
        <v>1050</v>
      </c>
      <c r="C208" s="173">
        <v>5835.377</v>
      </c>
      <c r="D208" s="173">
        <v>8.670428670428674</v>
      </c>
      <c r="E208" s="173">
        <v>8.67042867042867</v>
      </c>
      <c r="F208" s="173">
        <v>5835.377</v>
      </c>
      <c r="G208" s="173">
        <f t="shared" si="6"/>
        <v>3.552713678800501E-15</v>
      </c>
      <c r="I208" s="173">
        <v>1062.095</v>
      </c>
      <c r="J208" s="173">
        <v>0</v>
      </c>
      <c r="K208" s="173">
        <v>0</v>
      </c>
      <c r="L208" s="173">
        <v>1062.095</v>
      </c>
      <c r="M208" s="173">
        <f t="shared" si="7"/>
        <v>0</v>
      </c>
    </row>
    <row r="209" spans="1:13" ht="17.25">
      <c r="A209" s="172" t="s">
        <v>68</v>
      </c>
      <c r="B209" s="172" t="s">
        <v>1051</v>
      </c>
      <c r="C209" s="173">
        <v>709.466</v>
      </c>
      <c r="D209" s="173">
        <v>0</v>
      </c>
      <c r="E209" s="173">
        <v>0</v>
      </c>
      <c r="F209" s="173">
        <v>709.466</v>
      </c>
      <c r="G209" s="173">
        <f t="shared" si="6"/>
        <v>0</v>
      </c>
      <c r="I209" s="173">
        <v>4.426</v>
      </c>
      <c r="J209" s="173">
        <v>0</v>
      </c>
      <c r="K209" s="173">
        <v>0</v>
      </c>
      <c r="L209" s="173">
        <v>4.426</v>
      </c>
      <c r="M209" s="173">
        <f t="shared" si="7"/>
        <v>0</v>
      </c>
    </row>
    <row r="210" spans="1:13" ht="17.25">
      <c r="A210" s="172" t="s">
        <v>69</v>
      </c>
      <c r="B210" s="172" t="s">
        <v>1052</v>
      </c>
      <c r="C210" s="173">
        <v>141.298</v>
      </c>
      <c r="D210" s="173">
        <v>0</v>
      </c>
      <c r="E210" s="173">
        <v>0</v>
      </c>
      <c r="F210" s="173">
        <v>141.298</v>
      </c>
      <c r="G210" s="173">
        <f t="shared" si="6"/>
        <v>0</v>
      </c>
      <c r="I210" s="173">
        <v>14.822</v>
      </c>
      <c r="J210" s="173">
        <v>0</v>
      </c>
      <c r="K210" s="173">
        <v>0</v>
      </c>
      <c r="L210" s="173">
        <v>14.822</v>
      </c>
      <c r="M210" s="173">
        <f t="shared" si="7"/>
        <v>0</v>
      </c>
    </row>
    <row r="211" spans="1:13" ht="17.25">
      <c r="A211" s="172" t="s">
        <v>594</v>
      </c>
      <c r="B211" s="172" t="s">
        <v>1053</v>
      </c>
      <c r="C211" s="173">
        <v>224.68</v>
      </c>
      <c r="D211" s="173">
        <v>0</v>
      </c>
      <c r="E211" s="173">
        <v>0</v>
      </c>
      <c r="F211" s="173">
        <v>224.68</v>
      </c>
      <c r="G211" s="173">
        <f t="shared" si="6"/>
        <v>0</v>
      </c>
      <c r="I211" s="173">
        <v>0</v>
      </c>
      <c r="J211" s="173">
        <v>0</v>
      </c>
      <c r="K211" s="173">
        <v>0</v>
      </c>
      <c r="L211" s="173">
        <v>0</v>
      </c>
      <c r="M211" s="173">
        <f t="shared" si="7"/>
        <v>0</v>
      </c>
    </row>
    <row r="212" spans="1:13" ht="17.25">
      <c r="A212" s="172" t="s">
        <v>595</v>
      </c>
      <c r="B212" s="172" t="s">
        <v>1054</v>
      </c>
      <c r="C212" s="173">
        <v>675.48</v>
      </c>
      <c r="D212" s="173">
        <v>15.055167337606171</v>
      </c>
      <c r="E212" s="173">
        <v>15.05516733760617</v>
      </c>
      <c r="F212" s="173">
        <v>675.48</v>
      </c>
      <c r="G212" s="173">
        <f t="shared" si="6"/>
        <v>1.7763568394002505E-15</v>
      </c>
      <c r="I212" s="173">
        <v>88.856</v>
      </c>
      <c r="J212" s="173">
        <v>8.185778951921888</v>
      </c>
      <c r="K212" s="173">
        <v>8.185778951921884</v>
      </c>
      <c r="L212" s="173">
        <v>88.856</v>
      </c>
      <c r="M212" s="173">
        <f t="shared" si="7"/>
        <v>3.552713678800501E-15</v>
      </c>
    </row>
    <row r="213" spans="1:13" ht="17.25">
      <c r="A213" s="172" t="s">
        <v>596</v>
      </c>
      <c r="B213" s="172" t="s">
        <v>1055</v>
      </c>
      <c r="C213" s="173">
        <v>229.421</v>
      </c>
      <c r="D213" s="173">
        <v>0</v>
      </c>
      <c r="E213" s="173">
        <v>0</v>
      </c>
      <c r="F213" s="173">
        <v>229.421</v>
      </c>
      <c r="G213" s="173">
        <f t="shared" si="6"/>
        <v>0</v>
      </c>
      <c r="I213" s="173">
        <v>0</v>
      </c>
      <c r="J213" s="173">
        <v>0</v>
      </c>
      <c r="K213" s="173">
        <v>0</v>
      </c>
      <c r="L213" s="173">
        <v>0</v>
      </c>
      <c r="M213" s="173">
        <f t="shared" si="7"/>
        <v>0</v>
      </c>
    </row>
    <row r="214" spans="1:13" ht="17.25">
      <c r="A214" s="172" t="s">
        <v>70</v>
      </c>
      <c r="B214" s="172" t="s">
        <v>1056</v>
      </c>
      <c r="C214" s="173">
        <v>724.951</v>
      </c>
      <c r="D214" s="173">
        <v>0</v>
      </c>
      <c r="E214" s="173">
        <v>0</v>
      </c>
      <c r="F214" s="173">
        <v>724.951</v>
      </c>
      <c r="G214" s="173">
        <f t="shared" si="6"/>
        <v>0</v>
      </c>
      <c r="I214" s="173">
        <v>21.241</v>
      </c>
      <c r="J214" s="173">
        <v>0</v>
      </c>
      <c r="K214" s="173">
        <v>0</v>
      </c>
      <c r="L214" s="173">
        <v>21.241</v>
      </c>
      <c r="M214" s="173">
        <f t="shared" si="7"/>
        <v>0</v>
      </c>
    </row>
    <row r="215" spans="2:13" ht="17.25">
      <c r="B215" s="172" t="s">
        <v>1057</v>
      </c>
      <c r="C215" s="173">
        <v>0</v>
      </c>
      <c r="D215" s="173">
        <v>0</v>
      </c>
      <c r="E215" s="173">
        <v>0</v>
      </c>
      <c r="F215" s="173">
        <v>0</v>
      </c>
      <c r="G215" s="173">
        <f t="shared" si="6"/>
        <v>0</v>
      </c>
      <c r="I215" s="173">
        <v>0</v>
      </c>
      <c r="J215" s="173">
        <v>0</v>
      </c>
      <c r="K215" s="173">
        <v>0</v>
      </c>
      <c r="L215" s="173">
        <v>0</v>
      </c>
      <c r="M215" s="173">
        <f t="shared" si="7"/>
        <v>0</v>
      </c>
    </row>
    <row r="216" spans="1:13" ht="17.25">
      <c r="A216" s="172" t="s">
        <v>1058</v>
      </c>
      <c r="B216" s="172" t="s">
        <v>1059</v>
      </c>
      <c r="C216" s="173">
        <v>24.293999999999997</v>
      </c>
      <c r="D216" s="173">
        <v>0</v>
      </c>
      <c r="E216" s="173">
        <v>0</v>
      </c>
      <c r="F216" s="173">
        <v>24.294</v>
      </c>
      <c r="G216" s="173">
        <f t="shared" si="6"/>
        <v>0</v>
      </c>
      <c r="I216" s="173">
        <v>0</v>
      </c>
      <c r="J216" s="173">
        <v>0</v>
      </c>
      <c r="K216" s="173">
        <v>0</v>
      </c>
      <c r="L216" s="173">
        <v>0</v>
      </c>
      <c r="M216" s="173">
        <f t="shared" si="7"/>
        <v>0</v>
      </c>
    </row>
    <row r="217" spans="1:13" ht="17.25">
      <c r="A217" s="172" t="s">
        <v>597</v>
      </c>
      <c r="B217" s="172" t="s">
        <v>1060</v>
      </c>
      <c r="C217" s="173">
        <v>332.424</v>
      </c>
      <c r="D217" s="173">
        <v>0</v>
      </c>
      <c r="E217" s="173">
        <v>0</v>
      </c>
      <c r="F217" s="173">
        <v>332.424</v>
      </c>
      <c r="G217" s="173">
        <f t="shared" si="6"/>
        <v>0</v>
      </c>
      <c r="I217" s="173">
        <v>0</v>
      </c>
      <c r="J217" s="173">
        <v>0</v>
      </c>
      <c r="K217" s="173">
        <v>0</v>
      </c>
      <c r="L217" s="173">
        <v>0</v>
      </c>
      <c r="M217" s="173">
        <f t="shared" si="7"/>
        <v>0</v>
      </c>
    </row>
    <row r="218" spans="1:13" ht="17.25">
      <c r="A218" s="172" t="s">
        <v>71</v>
      </c>
      <c r="B218" s="172" t="s">
        <v>1061</v>
      </c>
      <c r="C218" s="173">
        <v>1804.683</v>
      </c>
      <c r="D218" s="173">
        <v>0</v>
      </c>
      <c r="E218" s="173">
        <v>0</v>
      </c>
      <c r="F218" s="173">
        <v>1804.683</v>
      </c>
      <c r="G218" s="173">
        <f t="shared" si="6"/>
        <v>0</v>
      </c>
      <c r="I218" s="173">
        <v>205.583</v>
      </c>
      <c r="J218" s="173">
        <v>0</v>
      </c>
      <c r="K218" s="173">
        <v>0</v>
      </c>
      <c r="L218" s="173">
        <v>205.583</v>
      </c>
      <c r="M218" s="173">
        <f t="shared" si="7"/>
        <v>0</v>
      </c>
    </row>
    <row r="219" spans="1:13" ht="17.25">
      <c r="A219" s="172" t="s">
        <v>598</v>
      </c>
      <c r="B219" s="172" t="s">
        <v>1062</v>
      </c>
      <c r="C219" s="173">
        <v>197.563</v>
      </c>
      <c r="D219" s="173">
        <v>17.09357553366175</v>
      </c>
      <c r="E219" s="173">
        <v>15.73452380952382</v>
      </c>
      <c r="F219" s="173">
        <v>196.204</v>
      </c>
      <c r="G219" s="173">
        <f t="shared" si="6"/>
        <v>1.3590517241379292</v>
      </c>
      <c r="I219" s="173">
        <v>33.209</v>
      </c>
      <c r="J219" s="173">
        <v>3.391386152162015</v>
      </c>
      <c r="K219" s="173">
        <v>3.3913861521620157</v>
      </c>
      <c r="L219" s="173">
        <v>33.209</v>
      </c>
      <c r="M219" s="173">
        <f t="shared" si="7"/>
        <v>-4.440892098500626E-16</v>
      </c>
    </row>
    <row r="220" spans="1:13" ht="17.25">
      <c r="A220" s="172" t="s">
        <v>72</v>
      </c>
      <c r="B220" s="172" t="s">
        <v>1063</v>
      </c>
      <c r="C220" s="173">
        <v>277.373</v>
      </c>
      <c r="D220" s="173">
        <v>0</v>
      </c>
      <c r="E220" s="173">
        <v>0</v>
      </c>
      <c r="F220" s="173">
        <v>277.373</v>
      </c>
      <c r="G220" s="173">
        <f t="shared" si="6"/>
        <v>0</v>
      </c>
      <c r="I220" s="173">
        <v>70.516</v>
      </c>
      <c r="J220" s="173">
        <v>0</v>
      </c>
      <c r="K220" s="173">
        <v>0</v>
      </c>
      <c r="L220" s="173">
        <v>70.516</v>
      </c>
      <c r="M220" s="173">
        <f t="shared" si="7"/>
        <v>0</v>
      </c>
    </row>
    <row r="221" spans="1:13" ht="17.25">
      <c r="A221" s="172" t="s">
        <v>73</v>
      </c>
      <c r="B221" s="172" t="s">
        <v>1064</v>
      </c>
      <c r="C221" s="173">
        <v>242.827</v>
      </c>
      <c r="D221" s="173">
        <v>9.683591360394733</v>
      </c>
      <c r="E221" s="173">
        <v>9.683591360394734</v>
      </c>
      <c r="F221" s="173">
        <v>242.827</v>
      </c>
      <c r="G221" s="173">
        <f t="shared" si="6"/>
        <v>-1.7763568394002505E-15</v>
      </c>
      <c r="I221" s="173">
        <v>36.21</v>
      </c>
      <c r="J221" s="173">
        <v>0.9641189449917899</v>
      </c>
      <c r="K221" s="173">
        <v>0.9641189449917899</v>
      </c>
      <c r="L221" s="173">
        <v>36.21</v>
      </c>
      <c r="M221" s="173">
        <f t="shared" si="7"/>
        <v>0</v>
      </c>
    </row>
    <row r="222" spans="1:13" ht="17.25">
      <c r="A222" s="172" t="s">
        <v>74</v>
      </c>
      <c r="B222" s="172" t="s">
        <v>1065</v>
      </c>
      <c r="C222" s="173">
        <v>963.312</v>
      </c>
      <c r="D222" s="173">
        <v>0</v>
      </c>
      <c r="E222" s="173">
        <v>0</v>
      </c>
      <c r="F222" s="173">
        <v>963.312</v>
      </c>
      <c r="G222" s="173">
        <f t="shared" si="6"/>
        <v>0</v>
      </c>
      <c r="I222" s="173">
        <v>305.968</v>
      </c>
      <c r="J222" s="173">
        <v>0</v>
      </c>
      <c r="K222" s="173">
        <v>0</v>
      </c>
      <c r="L222" s="173">
        <v>305.968</v>
      </c>
      <c r="M222" s="173">
        <f t="shared" si="7"/>
        <v>0</v>
      </c>
    </row>
    <row r="223" spans="1:13" ht="17.25">
      <c r="A223" s="172" t="s">
        <v>553</v>
      </c>
      <c r="B223" s="172" t="s">
        <v>1066</v>
      </c>
      <c r="C223" s="173">
        <v>353.268</v>
      </c>
      <c r="D223" s="173">
        <v>0</v>
      </c>
      <c r="E223" s="173">
        <v>0</v>
      </c>
      <c r="F223" s="173">
        <v>353.268</v>
      </c>
      <c r="G223" s="173">
        <f t="shared" si="6"/>
        <v>0</v>
      </c>
      <c r="I223" s="173">
        <v>14.461</v>
      </c>
      <c r="J223" s="173">
        <v>0</v>
      </c>
      <c r="K223" s="173">
        <v>0</v>
      </c>
      <c r="L223" s="173">
        <v>14.461</v>
      </c>
      <c r="M223" s="173">
        <f t="shared" si="7"/>
        <v>0</v>
      </c>
    </row>
    <row r="224" spans="1:13" ht="17.25">
      <c r="A224" s="172" t="s">
        <v>1067</v>
      </c>
      <c r="B224" s="172" t="s">
        <v>1068</v>
      </c>
      <c r="C224" s="173">
        <v>491.873</v>
      </c>
      <c r="D224" s="173">
        <v>0</v>
      </c>
      <c r="E224" s="173">
        <v>0</v>
      </c>
      <c r="F224" s="173">
        <v>491.873</v>
      </c>
      <c r="G224" s="173">
        <f t="shared" si="6"/>
        <v>0</v>
      </c>
      <c r="I224" s="173">
        <v>28.125999999999998</v>
      </c>
      <c r="J224" s="173">
        <v>0</v>
      </c>
      <c r="K224" s="173">
        <v>0</v>
      </c>
      <c r="L224" s="173">
        <v>28.126</v>
      </c>
      <c r="M224" s="173">
        <f t="shared" si="7"/>
        <v>0</v>
      </c>
    </row>
    <row r="225" spans="1:13" ht="17.25">
      <c r="A225" s="172" t="s">
        <v>1069</v>
      </c>
      <c r="B225" s="172" t="s">
        <v>1070</v>
      </c>
      <c r="C225" s="173">
        <v>0</v>
      </c>
      <c r="D225" s="173">
        <v>0</v>
      </c>
      <c r="E225" s="173">
        <v>0</v>
      </c>
      <c r="F225" s="173">
        <v>0</v>
      </c>
      <c r="G225" s="173">
        <f t="shared" si="6"/>
        <v>0</v>
      </c>
      <c r="I225" s="173">
        <v>0</v>
      </c>
      <c r="J225" s="173">
        <v>0</v>
      </c>
      <c r="K225" s="173">
        <v>0</v>
      </c>
      <c r="L225" s="173">
        <v>0</v>
      </c>
      <c r="M225" s="173">
        <f t="shared" si="7"/>
        <v>0</v>
      </c>
    </row>
    <row r="226" spans="1:13" ht="17.25">
      <c r="A226" s="172" t="s">
        <v>75</v>
      </c>
      <c r="B226" s="172" t="s">
        <v>1071</v>
      </c>
      <c r="C226" s="173">
        <v>175.879</v>
      </c>
      <c r="D226" s="173">
        <v>0</v>
      </c>
      <c r="E226" s="173">
        <v>0</v>
      </c>
      <c r="F226" s="173">
        <v>175.879</v>
      </c>
      <c r="G226" s="173">
        <f t="shared" si="6"/>
        <v>0</v>
      </c>
      <c r="I226" s="173">
        <v>55.359</v>
      </c>
      <c r="J226" s="173">
        <v>0</v>
      </c>
      <c r="K226" s="173">
        <v>0</v>
      </c>
      <c r="L226" s="173">
        <v>55.359</v>
      </c>
      <c r="M226" s="173">
        <f t="shared" si="7"/>
        <v>0</v>
      </c>
    </row>
    <row r="227" spans="1:13" ht="17.25">
      <c r="A227" s="172" t="s">
        <v>0</v>
      </c>
      <c r="B227" s="172" t="s">
        <v>1072</v>
      </c>
      <c r="C227" s="173">
        <v>68.297</v>
      </c>
      <c r="D227" s="173">
        <v>4.980513649425289</v>
      </c>
      <c r="E227" s="173">
        <v>4.545665708812261</v>
      </c>
      <c r="F227" s="173">
        <v>67.862</v>
      </c>
      <c r="G227" s="173">
        <f t="shared" si="6"/>
        <v>0.4348479406130279</v>
      </c>
      <c r="I227" s="173">
        <v>0.138</v>
      </c>
      <c r="J227" s="173">
        <v>0</v>
      </c>
      <c r="K227" s="173">
        <v>0</v>
      </c>
      <c r="L227" s="173">
        <v>0.138</v>
      </c>
      <c r="M227" s="173">
        <f t="shared" si="7"/>
        <v>0</v>
      </c>
    </row>
    <row r="228" spans="1:13" ht="17.25">
      <c r="A228" s="172" t="s">
        <v>602</v>
      </c>
      <c r="B228" s="172" t="s">
        <v>1073</v>
      </c>
      <c r="C228" s="173">
        <v>97.515</v>
      </c>
      <c r="D228" s="173">
        <v>0</v>
      </c>
      <c r="E228" s="173">
        <v>0</v>
      </c>
      <c r="F228" s="173">
        <v>97.515</v>
      </c>
      <c r="G228" s="173">
        <f t="shared" si="6"/>
        <v>0</v>
      </c>
      <c r="I228" s="173">
        <v>0</v>
      </c>
      <c r="J228" s="173">
        <v>0</v>
      </c>
      <c r="K228" s="173">
        <v>0</v>
      </c>
      <c r="L228" s="173">
        <v>0</v>
      </c>
      <c r="M228" s="173">
        <f t="shared" si="7"/>
        <v>0</v>
      </c>
    </row>
    <row r="229" spans="1:13" ht="17.25">
      <c r="A229" s="172" t="s">
        <v>1</v>
      </c>
      <c r="B229" s="172" t="s">
        <v>1074</v>
      </c>
      <c r="C229" s="173">
        <v>211.731</v>
      </c>
      <c r="D229" s="173">
        <v>60.33689593375373</v>
      </c>
      <c r="E229" s="173">
        <v>60.336895933753745</v>
      </c>
      <c r="F229" s="173">
        <v>211.731</v>
      </c>
      <c r="G229" s="173">
        <f t="shared" si="6"/>
        <v>-1.4210854715202004E-14</v>
      </c>
      <c r="I229" s="173">
        <v>0</v>
      </c>
      <c r="J229" s="173">
        <v>0</v>
      </c>
      <c r="K229" s="173">
        <v>0</v>
      </c>
      <c r="L229" s="173">
        <v>0</v>
      </c>
      <c r="M229" s="173">
        <f t="shared" si="7"/>
        <v>0</v>
      </c>
    </row>
    <row r="230" spans="1:13" ht="17.25">
      <c r="A230" s="172" t="s">
        <v>604</v>
      </c>
      <c r="B230" s="172" t="s">
        <v>1075</v>
      </c>
      <c r="C230" s="173">
        <v>130.723</v>
      </c>
      <c r="D230" s="173">
        <v>0</v>
      </c>
      <c r="E230" s="173">
        <v>0</v>
      </c>
      <c r="F230" s="173">
        <v>130.723</v>
      </c>
      <c r="G230" s="173">
        <f t="shared" si="6"/>
        <v>0</v>
      </c>
      <c r="I230" s="173">
        <v>2.953</v>
      </c>
      <c r="J230" s="173">
        <v>0</v>
      </c>
      <c r="K230" s="173">
        <v>0</v>
      </c>
      <c r="L230" s="173">
        <v>2.953</v>
      </c>
      <c r="M230" s="173">
        <f t="shared" si="7"/>
        <v>0</v>
      </c>
    </row>
    <row r="231" spans="1:13" ht="17.25">
      <c r="A231" s="172" t="s">
        <v>2</v>
      </c>
      <c r="B231" s="172" t="s">
        <v>1076</v>
      </c>
      <c r="C231" s="173">
        <v>440.871</v>
      </c>
      <c r="D231" s="173">
        <v>0</v>
      </c>
      <c r="E231" s="173">
        <v>0</v>
      </c>
      <c r="F231" s="173">
        <v>440.871</v>
      </c>
      <c r="G231" s="173">
        <f t="shared" si="6"/>
        <v>0</v>
      </c>
      <c r="I231" s="173">
        <v>14.96</v>
      </c>
      <c r="J231" s="173">
        <v>0</v>
      </c>
      <c r="K231" s="173">
        <v>0</v>
      </c>
      <c r="L231" s="173">
        <v>14.96</v>
      </c>
      <c r="M231" s="173">
        <f t="shared" si="7"/>
        <v>0</v>
      </c>
    </row>
    <row r="232" spans="1:13" ht="17.25">
      <c r="A232" s="172" t="s">
        <v>3</v>
      </c>
      <c r="B232" s="172" t="s">
        <v>1077</v>
      </c>
      <c r="C232" s="173">
        <v>602.552</v>
      </c>
      <c r="D232" s="173">
        <v>0</v>
      </c>
      <c r="E232" s="173">
        <v>0</v>
      </c>
      <c r="F232" s="173">
        <v>602.552</v>
      </c>
      <c r="G232" s="173">
        <f t="shared" si="6"/>
        <v>0</v>
      </c>
      <c r="I232" s="173">
        <v>32.864</v>
      </c>
      <c r="J232" s="173">
        <v>0</v>
      </c>
      <c r="K232" s="173">
        <v>0</v>
      </c>
      <c r="L232" s="173">
        <v>32.864</v>
      </c>
      <c r="M232" s="173">
        <f t="shared" si="7"/>
        <v>0</v>
      </c>
    </row>
    <row r="233" spans="1:13" ht="17.25">
      <c r="A233" s="172" t="s">
        <v>605</v>
      </c>
      <c r="B233" s="172" t="s">
        <v>1078</v>
      </c>
      <c r="C233" s="173">
        <v>167.533</v>
      </c>
      <c r="D233" s="173">
        <v>0</v>
      </c>
      <c r="E233" s="173">
        <v>0</v>
      </c>
      <c r="F233" s="173">
        <v>167.533</v>
      </c>
      <c r="G233" s="173">
        <f t="shared" si="6"/>
        <v>0</v>
      </c>
      <c r="I233" s="173">
        <v>0</v>
      </c>
      <c r="J233" s="173">
        <v>0</v>
      </c>
      <c r="K233" s="173">
        <v>0</v>
      </c>
      <c r="L233" s="173">
        <v>0</v>
      </c>
      <c r="M233" s="173">
        <f t="shared" si="7"/>
        <v>0</v>
      </c>
    </row>
  </sheetData>
  <sheetProtection password="EE5D"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Texas Education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subject/>
  <dc:creator>Division of State Funding</dc:creator>
  <cp:keywords/>
  <dc:description/>
  <cp:lastModifiedBy>nora rainey</cp:lastModifiedBy>
  <cp:lastPrinted>2012-04-25T16:11:02Z</cp:lastPrinted>
  <dcterms:created xsi:type="dcterms:W3CDTF">1998-05-05T01:54:51Z</dcterms:created>
  <dcterms:modified xsi:type="dcterms:W3CDTF">2012-04-25T16:53:38Z</dcterms:modified>
  <cp:category/>
  <cp:version/>
  <cp:contentType/>
  <cp:contentStatus/>
</cp:coreProperties>
</file>